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bmco365-my.sharepoint.com/personal/carol_taylor_benefitmall_com/Documents/Documents/Guides/"/>
    </mc:Choice>
  </mc:AlternateContent>
  <xr:revisionPtr revIDLastSave="44" documentId="8_{6B2BF189-8C50-4B14-81D0-D7C6BCE5AFB6}" xr6:coauthVersionLast="47" xr6:coauthVersionMax="47" xr10:uidLastSave="{BB02BECE-06B4-4FFF-AE9C-EAD03D3CBBA2}"/>
  <bookViews>
    <workbookView xWindow="28680" yWindow="-120" windowWidth="29040" windowHeight="15840" xr2:uid="{00000000-000D-0000-FFFF-FFFF00000000}"/>
  </bookViews>
  <sheets>
    <sheet name="Summary" sheetId="15" r:id="rId1"/>
    <sheet name="2025" sheetId="16" r:id="rId2"/>
    <sheet name="2024" sheetId="14" r:id="rId3"/>
    <sheet name="2023" sheetId="13" r:id="rId4"/>
    <sheet name="2022"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6" l="1"/>
  <c r="B20" i="16"/>
  <c r="B19" i="16"/>
  <c r="B15" i="16"/>
  <c r="B8" i="16"/>
  <c r="B25" i="16" s="1"/>
  <c r="B28" i="16" s="1"/>
  <c r="B29" i="16" s="1"/>
  <c r="B20" i="14"/>
  <c r="B21" i="14" s="1"/>
  <c r="B19" i="14"/>
  <c r="B15" i="14"/>
  <c r="B8" i="14"/>
  <c r="B25" i="14" s="1"/>
  <c r="B28" i="14" s="1"/>
  <c r="B29" i="14" s="1"/>
  <c r="B20" i="13"/>
  <c r="B21" i="13" s="1"/>
  <c r="B19" i="13"/>
  <c r="B15" i="13"/>
  <c r="B8" i="13"/>
  <c r="B25" i="13" s="1"/>
  <c r="B28" i="13" s="1"/>
  <c r="B29" i="13" s="1"/>
  <c r="D41" i="15"/>
  <c r="C41" i="15"/>
  <c r="B41" i="15"/>
  <c r="H35" i="15"/>
  <c r="G35" i="15"/>
  <c r="F35" i="15"/>
  <c r="D47" i="15"/>
  <c r="C47" i="15"/>
  <c r="B47" i="15"/>
  <c r="D28" i="15"/>
  <c r="G28" i="15" s="1"/>
  <c r="C28" i="15"/>
  <c r="B28" i="15"/>
  <c r="D27" i="15"/>
  <c r="H27" i="15" s="1"/>
  <c r="C27" i="15"/>
  <c r="B27" i="15"/>
  <c r="D26" i="15"/>
  <c r="H26" i="15" s="1"/>
  <c r="C26" i="15"/>
  <c r="B26" i="15"/>
  <c r="D25" i="15"/>
  <c r="H25" i="15" s="1"/>
  <c r="C25" i="15"/>
  <c r="B25" i="15"/>
  <c r="D24" i="15"/>
  <c r="G24" i="15" s="1"/>
  <c r="C24" i="15"/>
  <c r="B24" i="15"/>
  <c r="D23" i="15"/>
  <c r="H23" i="15" s="1"/>
  <c r="C23" i="15"/>
  <c r="B23" i="15"/>
  <c r="D22" i="15"/>
  <c r="G22" i="15" s="1"/>
  <c r="C22" i="15"/>
  <c r="B22" i="15"/>
  <c r="D21" i="15"/>
  <c r="F21" i="15" s="1"/>
  <c r="C21" i="15"/>
  <c r="B21" i="15"/>
  <c r="D20" i="15"/>
  <c r="H20" i="15" s="1"/>
  <c r="C20" i="15"/>
  <c r="B20" i="15"/>
  <c r="D19" i="15"/>
  <c r="F19" i="15" s="1"/>
  <c r="C19" i="15"/>
  <c r="B19" i="15"/>
  <c r="D18" i="15"/>
  <c r="G18" i="15" s="1"/>
  <c r="C18" i="15"/>
  <c r="B18" i="15"/>
  <c r="D17" i="15"/>
  <c r="H17" i="15" s="1"/>
  <c r="C17" i="15"/>
  <c r="B17" i="15"/>
  <c r="D16" i="15"/>
  <c r="H16" i="15" s="1"/>
  <c r="C16" i="15"/>
  <c r="B16" i="15"/>
  <c r="D15" i="15"/>
  <c r="H15" i="15" s="1"/>
  <c r="C15" i="15"/>
  <c r="B15" i="15"/>
  <c r="D14" i="15"/>
  <c r="F14" i="15" s="1"/>
  <c r="C14" i="15"/>
  <c r="B14" i="15"/>
  <c r="D13" i="15"/>
  <c r="F13" i="15" s="1"/>
  <c r="C13" i="15"/>
  <c r="B13" i="15"/>
  <c r="D12" i="15"/>
  <c r="H12" i="15" s="1"/>
  <c r="C12" i="15"/>
  <c r="B12" i="15"/>
  <c r="B20" i="11"/>
  <c r="B21" i="11" s="1"/>
  <c r="B22" i="11" s="1"/>
  <c r="B23" i="11" s="1"/>
  <c r="B19" i="11"/>
  <c r="B15" i="11"/>
  <c r="B8" i="11"/>
  <c r="B14" i="11" s="1"/>
  <c r="B14" i="16" l="1"/>
  <c r="B16" i="16" s="1"/>
  <c r="B17" i="16" s="1"/>
  <c r="B22" i="16"/>
  <c r="B23" i="16" s="1"/>
  <c r="F23" i="15"/>
  <c r="B22" i="13"/>
  <c r="B23" i="13" s="1"/>
  <c r="B22" i="14"/>
  <c r="B23" i="14" s="1"/>
  <c r="B14" i="14"/>
  <c r="B16" i="14" s="1"/>
  <c r="B17" i="14" s="1"/>
  <c r="B14" i="13"/>
  <c r="B16" i="13" s="1"/>
  <c r="B17" i="13" s="1"/>
  <c r="F26" i="15"/>
  <c r="F12" i="15"/>
  <c r="F28" i="15"/>
  <c r="G21" i="15"/>
  <c r="H22" i="15"/>
  <c r="H18" i="15"/>
  <c r="F25" i="15"/>
  <c r="H14" i="15"/>
  <c r="F24" i="15"/>
  <c r="H24" i="15"/>
  <c r="F16" i="15"/>
  <c r="G12" i="15"/>
  <c r="H28" i="15"/>
  <c r="G26" i="15"/>
  <c r="F27" i="15"/>
  <c r="H13" i="15"/>
  <c r="G20" i="15"/>
  <c r="G27" i="15"/>
  <c r="H21" i="15"/>
  <c r="G14" i="15"/>
  <c r="G13" i="15"/>
  <c r="H19" i="15"/>
  <c r="G25" i="15"/>
  <c r="G19" i="15"/>
  <c r="G17" i="15"/>
  <c r="F15" i="15"/>
  <c r="F17" i="15"/>
  <c r="G15" i="15"/>
  <c r="G23" i="15"/>
  <c r="B25" i="11"/>
  <c r="B28" i="11" s="1"/>
  <c r="B29" i="11" s="1"/>
  <c r="G16" i="15"/>
  <c r="B16" i="11"/>
  <c r="B17" i="11" s="1"/>
  <c r="F22" i="15"/>
  <c r="F18" i="15"/>
  <c r="F20" i="15"/>
</calcChain>
</file>

<file path=xl/sharedStrings.xml><?xml version="1.0" encoding="utf-8"?>
<sst xmlns="http://schemas.openxmlformats.org/spreadsheetml/2006/main" count="156" uniqueCount="67">
  <si>
    <t>NOTES</t>
  </si>
  <si>
    <t xml:space="preserve"> </t>
  </si>
  <si>
    <t>W-2 Method</t>
  </si>
  <si>
    <t>Federal Poverty Level (FPL)</t>
  </si>
  <si>
    <t>All Employees</t>
  </si>
  <si>
    <t>Year</t>
  </si>
  <si>
    <t>Percentage</t>
  </si>
  <si>
    <t>Hourly Rate of Pay:</t>
  </si>
  <si>
    <t>Maximum Monthly Contribution</t>
  </si>
  <si>
    <t>52 Periods</t>
  </si>
  <si>
    <t>26 Periods</t>
  </si>
  <si>
    <t>24 Periods</t>
  </si>
  <si>
    <t xml:space="preserve">   Annual</t>
  </si>
  <si>
    <t xml:space="preserve">   Monthly</t>
  </si>
  <si>
    <t>Federal Poverty Level Safe Harbor</t>
  </si>
  <si>
    <r>
      <rPr>
        <b/>
        <sz val="16"/>
        <color indexed="30"/>
        <rFont val="Calibri"/>
        <family val="2"/>
      </rPr>
      <t>Rate of Pay</t>
    </r>
    <r>
      <rPr>
        <b/>
        <sz val="16"/>
        <color indexed="53"/>
        <rFont val="Calibri"/>
        <family val="2"/>
      </rPr>
      <t xml:space="preserve"> </t>
    </r>
  </si>
  <si>
    <t>ACA Safe Harbor Calculator</t>
  </si>
  <si>
    <r>
      <rPr>
        <b/>
        <sz val="26"/>
        <color indexed="30"/>
        <rFont val="Calibri"/>
        <family val="2"/>
      </rPr>
      <t>2022</t>
    </r>
    <r>
      <rPr>
        <b/>
        <sz val="26"/>
        <color indexed="63"/>
        <rFont val="Calibri"/>
        <family val="2"/>
      </rPr>
      <t xml:space="preserve"> ACA Safe Harbor Calculator
Employer-Shared Responsibility</t>
    </r>
  </si>
  <si>
    <t>Applicable Large Employers (ALEs) are required under the ACA to provide employees with affordable, minimum value coverage in order to not have penalties assessed. For 2022, coverage is considered affordable if the employee’s required contribution for their coverage does not exceed 9.61% of the employee’s household income for the taxable year. Since employers do not have household income information for employees, the IRS recognized that employers would need safe harbors for affordability considerations. Since employers have the employees Form W-2 wages and the employee’s rate of pay, the IRS developed three safe harbors for employers to use, along with the Federal Poverty Level (FPL).</t>
  </si>
  <si>
    <t>The affordability safe harbor applies to the lowest-cost option available to the employee that also meets the minimum value requirement, for employers that offer multiple plans.</t>
  </si>
  <si>
    <r>
      <t xml:space="preserve">Enter the employee's </t>
    </r>
    <r>
      <rPr>
        <b/>
        <i/>
        <sz val="11"/>
        <color indexed="8"/>
        <rFont val="Calibri"/>
        <family val="2"/>
      </rPr>
      <t xml:space="preserve">annual </t>
    </r>
    <r>
      <rPr>
        <sz val="11"/>
        <color theme="1"/>
        <rFont val="Calibri"/>
        <family val="2"/>
        <scheme val="minor"/>
      </rPr>
      <t>premium contribution for employee-only health insurance coverage</t>
    </r>
  </si>
  <si>
    <t>Calculated FPL minimum monthly employee deduction</t>
  </si>
  <si>
    <t>Insurance Carrier Plan Name for Lowest Cost Plan</t>
  </si>
  <si>
    <t>Affordability is based on employee-only (single) coverage no matter how many family members are covered under the plan, for Employer Shared Responsibility (ESR) purposes.</t>
  </si>
  <si>
    <t>Provided an ALE’s offer of coverage is affordable using any of the three safe harbors, then the offer of coverage is deemed affordable for purposes of the employer shared responsibility provisions regardless of whether it was affordable based on the employee’s household income (which is the test that applies for purposes of the premium tax credit). 
Each safe harbor method calculation is included below. Employers may choose one safe harbor method for each permissible classification of employees. A permissible classification of employees is defined as one  that is consistent with the employer's normal or usual business practices and treats similarly situated individuals in a like manner.</t>
  </si>
  <si>
    <t>Enter the Employee Class for this Calculation:</t>
  </si>
  <si>
    <t>Enter the Lowest Cost Plan Name:</t>
  </si>
  <si>
    <t>Enter the employee's monthly premium contribution for employee-only health insurance coverage, for the lowest-cost plan:</t>
  </si>
  <si>
    <t>Enter the employee's annual premium contribution for employee-only health insurance coverage:</t>
  </si>
  <si>
    <t>Enter the Box 1 of W-2 wages for the lowest wage earner:</t>
  </si>
  <si>
    <t>Enter the hourly rate of pay for the lowest wage earner/hourly employee:</t>
  </si>
  <si>
    <r>
      <t xml:space="preserve">Employee's </t>
    </r>
    <r>
      <rPr>
        <b/>
        <i/>
        <sz val="11"/>
        <color indexed="63"/>
        <rFont val="Calibri"/>
        <family val="2"/>
      </rPr>
      <t xml:space="preserve">annual </t>
    </r>
    <r>
      <rPr>
        <sz val="11"/>
        <color indexed="63"/>
        <rFont val="Calibri"/>
        <family val="2"/>
      </rPr>
      <t>premium contribution for employee-only health insurance coverage (entered above).</t>
    </r>
  </si>
  <si>
    <t>Employee's current Box 1 of W-2 wages (entered above).</t>
  </si>
  <si>
    <r>
      <t>This is the calculated percentage the lowest wage earner, usine Box 1 of the W-2. T</t>
    </r>
    <r>
      <rPr>
        <b/>
        <i/>
        <sz val="11"/>
        <color indexed="63"/>
        <rFont val="Calibri"/>
        <family val="2"/>
      </rPr>
      <t>his percentage must not be higher than 9.61%, in order to meet the affordability safe harbor using the W-2 method.</t>
    </r>
  </si>
  <si>
    <r>
      <t xml:space="preserve">Employee's </t>
    </r>
    <r>
      <rPr>
        <b/>
        <i/>
        <sz val="11"/>
        <color indexed="8"/>
        <rFont val="Calibri"/>
        <family val="2"/>
      </rPr>
      <t xml:space="preserve">monthly </t>
    </r>
    <r>
      <rPr>
        <sz val="11"/>
        <color theme="1"/>
        <rFont val="Calibri"/>
        <family val="2"/>
        <scheme val="minor"/>
      </rPr>
      <t>premium contribution for employee-only health insurance coverage</t>
    </r>
    <r>
      <rPr>
        <sz val="11"/>
        <color theme="1" tint="0.14999847407452621"/>
        <rFont val="Calibri"/>
        <family val="2"/>
        <scheme val="minor"/>
      </rPr>
      <t xml:space="preserve"> (entered above).</t>
    </r>
  </si>
  <si>
    <t>Employee's hourly rate of pay (entered above).</t>
  </si>
  <si>
    <t>This is the calculated hourly rate of pay x 130. If you need to test for a salaried employee, enter in the first set of boxes with the salary per month.</t>
  </si>
  <si>
    <t>The published mainland poverty guidelines for a single individual (prior year) is (for HI and AK, the number is different and you can enter that to the right):</t>
  </si>
  <si>
    <r>
      <t xml:space="preserve">This is the calculated percentage for the FPL method. </t>
    </r>
    <r>
      <rPr>
        <b/>
        <i/>
        <sz val="11"/>
        <color indexed="8"/>
        <rFont val="Calibri"/>
        <family val="2"/>
      </rPr>
      <t>This percentage must not be higher than 9.61%, in order to meet the affordability safe harbor.</t>
    </r>
  </si>
  <si>
    <t>Enter the plan, pay and contribution information in the first section below:</t>
  </si>
  <si>
    <r>
      <t xml:space="preserve">This is the calculated percentage the lowest wage earner, using the Rate of Pay method. </t>
    </r>
    <r>
      <rPr>
        <b/>
        <i/>
        <sz val="11"/>
        <color theme="1" tint="0.14999847407452621"/>
        <rFont val="Calibri"/>
        <family val="2"/>
        <scheme val="minor"/>
      </rPr>
      <t>This percentage must not be higher than 9.61%, in order to meet the affordability safe harbor.</t>
    </r>
  </si>
  <si>
    <t>Affordability Based on Safe Harbors</t>
  </si>
  <si>
    <t xml:space="preserve">Organizations with a workforce whose hours vary from month to month may find this safe harbor useful, as fluctuating hours will not affect affordability calculations. An employee's pre-tax salary reductions do not affect the calculation, unlike the W-2 wages safe harbor. Employees receiving tips or whose pay is solely based on commissions cannot use the rate of pay safe harbor. </t>
  </si>
  <si>
    <t>Organizations with seasonal employees and those using the look-back measurement period to determine if variable-hour or seasonal employees are full-time may find this safe harbor useful. However, it also results in the lowest allowable employee premium contribution (unless your workers are earning the federal minimum wage, in which case the rate of pay safe harbor results in a slightly lower contribution).</t>
  </si>
  <si>
    <t>An organization that has full-time employees who work 40 hours per week and whose compensation is unlikely to decrease during the year may benefit most from this safe harbor.</t>
  </si>
  <si>
    <t>FPL is typically released in January</t>
  </si>
  <si>
    <r>
      <t xml:space="preserve">Employer Shared Responsibility Penalties for not offering minimum value </t>
    </r>
    <r>
      <rPr>
        <b/>
        <u/>
        <sz val="11"/>
        <color rgb="FF333333"/>
        <rFont val="Calibri"/>
        <family val="2"/>
      </rPr>
      <t>or</t>
    </r>
    <r>
      <rPr>
        <b/>
        <sz val="11"/>
        <color indexed="63"/>
        <rFont val="Calibri"/>
        <family val="2"/>
      </rPr>
      <t xml:space="preserve"> affordable coverage</t>
    </r>
  </si>
  <si>
    <r>
      <t xml:space="preserve">Employer Shared Responsibility Penalties for not offering minimum value (MV) </t>
    </r>
    <r>
      <rPr>
        <b/>
        <u/>
        <sz val="11"/>
        <color rgb="FF333333"/>
        <rFont val="Calibri"/>
        <family val="2"/>
      </rPr>
      <t>and</t>
    </r>
    <r>
      <rPr>
        <b/>
        <sz val="11"/>
        <color indexed="63"/>
        <rFont val="Calibri"/>
        <family val="2"/>
      </rPr>
      <t xml:space="preserve"> affordable coverage</t>
    </r>
  </si>
  <si>
    <t>This is also known as the 'B' penalty. These are the penalties for not offering affordable or minimum value (MV) coverage. These penalties would apply for any employer offering Minimum Essential Coverage (MEC).</t>
  </si>
  <si>
    <t>Applicable Large Employers (ALEs) are required under the ACA to provide employees with affordable, minimum value coverage in order to not have penalties assessed. For 2023, coverage is considered affordable if the employee’s required contribution for their coverage does not exceed 9.12% of the employee’s household income for the taxable year. Since employers do not have household income information for employees, the IRS recognized that employers would need safe harbors for affordability considerations. Since employers have the employees Form W-2 wages and the employee’s rate of pay, the IRS developed three safe harbors for employers to use, along with the Federal Poverty Level (FPL).</t>
  </si>
  <si>
    <r>
      <t>This is the calculated percentage the lowest wage earner, usine Box 1 of the W-2. T</t>
    </r>
    <r>
      <rPr>
        <b/>
        <i/>
        <sz val="11"/>
        <color indexed="63"/>
        <rFont val="Calibri"/>
        <family val="2"/>
      </rPr>
      <t>his percentage must not be higher than 9.12%, in order to meet the affordability safe harbor using the W-2 method.</t>
    </r>
  </si>
  <si>
    <r>
      <t xml:space="preserve">This is the calculated percentage the lowest wage earner, using the Rate of Pay method. </t>
    </r>
    <r>
      <rPr>
        <b/>
        <i/>
        <sz val="11"/>
        <color theme="1" tint="0.14999847407452621"/>
        <rFont val="Calibri"/>
        <family val="2"/>
        <scheme val="minor"/>
      </rPr>
      <t>This percentage must not be higher than 9.12%, in order to meet the affordability safe harbor.</t>
    </r>
  </si>
  <si>
    <r>
      <t xml:space="preserve">This is the calculated percentage for the FPL method. </t>
    </r>
    <r>
      <rPr>
        <b/>
        <i/>
        <sz val="11"/>
        <color indexed="8"/>
        <rFont val="Calibri"/>
        <family val="2"/>
      </rPr>
      <t>This percentage must not be higher than 9.12%, in order to meet the affordability safe harbor.</t>
    </r>
  </si>
  <si>
    <t>Applicable Large Employers (ALEs) are required under the ACA to provide employees with affordable, minimum value coverage in order to not have penalties assessed. For 2024, coverage is considered affordable if the employee’s required contribution for their coverage does not exceed 8.39% of the employee’s household income for the taxable year. Since employers do not have household income information for employees, the IRS recognized that employers would need safe harbors for affordability considerations. Since employers have the employees Form W-2 wages and the employee’s rate of pay, the IRS developed three safe harbors for employers to use, along with the Federal Poverty Level (FPL).</t>
  </si>
  <si>
    <r>
      <t>This is the calculated percentage the lowest wage earner, usine Box 1 of the W-2. T</t>
    </r>
    <r>
      <rPr>
        <b/>
        <i/>
        <sz val="11"/>
        <color indexed="63"/>
        <rFont val="Calibri"/>
        <family val="2"/>
      </rPr>
      <t>his percentage must not be higher than 8.39%, in order to meet the affordability safe harbor using the W-2 method.</t>
    </r>
  </si>
  <si>
    <r>
      <t xml:space="preserve">This is the calculated percentage the lowest wage earner, using the Rate of Pay method. </t>
    </r>
    <r>
      <rPr>
        <b/>
        <i/>
        <sz val="11"/>
        <color theme="1" tint="0.14999847407452621"/>
        <rFont val="Calibri"/>
        <family val="2"/>
        <scheme val="minor"/>
      </rPr>
      <t>This percentage must not be higher than 8.39%, in order to meet the affordability safe harbor.</t>
    </r>
  </si>
  <si>
    <r>
      <t xml:space="preserve">This is the calculated percentage for the FPL method. </t>
    </r>
    <r>
      <rPr>
        <b/>
        <i/>
        <sz val="11"/>
        <color indexed="8"/>
        <rFont val="Calibri"/>
        <family val="2"/>
      </rPr>
      <t>This percentage must not be higher than 8.39%, in order to meet the affordability safe harbor.</t>
    </r>
  </si>
  <si>
    <t>This is also known as the 'A' penalty. These are the penalties for not offering both affordable and minimum value (MV) coverage.</t>
  </si>
  <si>
    <r>
      <rPr>
        <b/>
        <sz val="26"/>
        <color indexed="30"/>
        <rFont val="Calibri"/>
        <family val="2"/>
      </rPr>
      <t>2023</t>
    </r>
    <r>
      <rPr>
        <b/>
        <sz val="26"/>
        <color indexed="63"/>
        <rFont val="Calibri"/>
        <family val="2"/>
      </rPr>
      <t xml:space="preserve"> ACA Safe Harbor Calculator
Employer-Shared Responsibility</t>
    </r>
  </si>
  <si>
    <r>
      <rPr>
        <b/>
        <sz val="26"/>
        <color indexed="30"/>
        <rFont val="Calibri"/>
        <family val="2"/>
      </rPr>
      <t>2024</t>
    </r>
    <r>
      <rPr>
        <b/>
        <sz val="26"/>
        <color indexed="63"/>
        <rFont val="Calibri"/>
        <family val="2"/>
      </rPr>
      <t xml:space="preserve"> ACA Safe Harbor Calculator
Employer-Shared Responsibility</t>
    </r>
  </si>
  <si>
    <r>
      <rPr>
        <b/>
        <sz val="11"/>
        <color indexed="63"/>
        <rFont val="Calibri"/>
        <family val="2"/>
      </rPr>
      <t>W-2 Method:</t>
    </r>
    <r>
      <rPr>
        <sz val="11"/>
        <color indexed="63"/>
        <rFont val="Calibri"/>
        <family val="2"/>
      </rPr>
      <t xml:space="preserve"> Uses the accumulated W-2 year-end wages listed in Box 1 on the employees W-2. </t>
    </r>
  </si>
  <si>
    <r>
      <rPr>
        <b/>
        <sz val="11"/>
        <color indexed="63"/>
        <rFont val="Calibri"/>
        <family val="2"/>
      </rPr>
      <t>Rate of Pay:</t>
    </r>
    <r>
      <rPr>
        <sz val="11"/>
        <color indexed="63"/>
        <rFont val="Calibri"/>
        <family val="2"/>
      </rPr>
      <t xml:space="preserve"> Determined by either the employee's hourly rate multiplied by 130 hours (regardless of hours worked, based on date of hire, or each new plan year) or the annual salary divided by 12 for employees not paid hourly. This must be recalculated if an employee has a reduction in pay during the year. </t>
    </r>
  </si>
  <si>
    <r>
      <rPr>
        <b/>
        <sz val="11"/>
        <color indexed="63"/>
        <rFont val="Calibri"/>
        <family val="2"/>
      </rPr>
      <t>Federal Poverty Level (FPL):</t>
    </r>
    <r>
      <rPr>
        <sz val="11"/>
        <color indexed="63"/>
        <rFont val="Calibri"/>
        <family val="2"/>
      </rPr>
      <t xml:space="preserve"> The annual earnings amount as determined for a one-person household in the published mainland federal poverty level table from the prior year.</t>
    </r>
  </si>
  <si>
    <r>
      <rPr>
        <b/>
        <sz val="26"/>
        <color indexed="30"/>
        <rFont val="Calibri"/>
        <family val="2"/>
      </rPr>
      <t>2025</t>
    </r>
    <r>
      <rPr>
        <b/>
        <sz val="26"/>
        <color indexed="63"/>
        <rFont val="Calibri"/>
        <family val="2"/>
      </rPr>
      <t xml:space="preserve"> ACA Safe Harbor Calculator
Employer-Shared Responsibility</t>
    </r>
  </si>
  <si>
    <t>Applicable Large Employers (ALEs) are required under the ACA to provide employees with affordable, minimum value coverage in order to not have penalties assessed. For 2025, coverage is considered affordable if the employee’s required contribution for their coverage does not exceed 9.02% of the employee’s household income for the taxable year. Since employers do not have household income information for employees, the IRS recognized that employers would need safe harbors for affordability considerations. Since employers have the employees Form W-2 wages and the employee’s rate of pay, the IRS developed three safe harbors for employers to use, along with the Federal Poverty Level (FPL).</t>
  </si>
  <si>
    <t>2025 Rate of Pay Per Pay Period</t>
  </si>
  <si>
    <t>2025 FPL Per 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</si>
</sst>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2" x14ac:knownFonts="1">
    <font>
      <sz val="11"/>
      <color theme="1"/>
      <name val="Calibri"/>
      <family val="2"/>
      <scheme val="minor"/>
    </font>
    <font>
      <b/>
      <i/>
      <sz val="11"/>
      <color indexed="8"/>
      <name val="Calibri"/>
      <family val="2"/>
    </font>
    <font>
      <b/>
      <sz val="11"/>
      <color indexed="63"/>
      <name val="Calibri"/>
      <family val="2"/>
    </font>
    <font>
      <sz val="11"/>
      <color indexed="63"/>
      <name val="Calibri"/>
      <family val="2"/>
    </font>
    <font>
      <b/>
      <i/>
      <sz val="11"/>
      <color indexed="63"/>
      <name val="Calibri"/>
      <family val="2"/>
    </font>
    <font>
      <sz val="14"/>
      <color indexed="63"/>
      <name val="Calibri"/>
      <family val="2"/>
    </font>
    <font>
      <b/>
      <sz val="16"/>
      <color indexed="53"/>
      <name val="Calibri"/>
      <family val="2"/>
    </font>
    <font>
      <b/>
      <sz val="16"/>
      <color indexed="30"/>
      <name val="Calibri"/>
      <family val="2"/>
    </font>
    <font>
      <b/>
      <sz val="26"/>
      <color indexed="63"/>
      <name val="Calibri"/>
      <family val="2"/>
    </font>
    <font>
      <b/>
      <sz val="26"/>
      <color indexed="30"/>
      <name val="Calibri"/>
      <family val="2"/>
    </font>
    <font>
      <sz val="11"/>
      <color theme="1"/>
      <name val="Calibri"/>
      <family val="2"/>
      <scheme val="minor"/>
    </font>
    <font>
      <b/>
      <sz val="11"/>
      <color theme="1"/>
      <name val="Calibri"/>
      <family val="2"/>
      <scheme val="minor"/>
    </font>
    <font>
      <sz val="11"/>
      <color theme="1" tint="0.34998626667073579"/>
      <name val="Calibri"/>
      <family val="2"/>
      <scheme val="minor"/>
    </font>
    <font>
      <b/>
      <i/>
      <sz val="11"/>
      <color theme="6" tint="-0.249977111117893"/>
      <name val="Calibri"/>
      <family val="2"/>
      <scheme val="minor"/>
    </font>
    <font>
      <b/>
      <sz val="16"/>
      <color theme="9" tint="-0.249977111117893"/>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sz val="12"/>
      <name val="Calibri"/>
      <family val="2"/>
      <scheme val="minor"/>
    </font>
    <font>
      <i/>
      <sz val="11"/>
      <color theme="1"/>
      <name val="Calibri"/>
      <family val="2"/>
      <scheme val="minor"/>
    </font>
    <font>
      <b/>
      <sz val="14"/>
      <color theme="1"/>
      <name val="Calibri"/>
      <family val="2"/>
      <scheme val="minor"/>
    </font>
    <font>
      <b/>
      <sz val="16"/>
      <color rgb="FF0070C0"/>
      <name val="Calibri"/>
      <family val="2"/>
      <scheme val="minor"/>
    </font>
    <font>
      <sz val="11"/>
      <color theme="1" tint="0.14999847407452621"/>
      <name val="Calibri"/>
      <family val="2"/>
      <scheme val="minor"/>
    </font>
    <font>
      <sz val="11"/>
      <color rgb="FFFFC000"/>
      <name val="Calibri"/>
      <family val="2"/>
      <scheme val="minor"/>
    </font>
    <font>
      <b/>
      <sz val="12"/>
      <name val="Calibri"/>
      <family val="2"/>
      <scheme val="minor"/>
    </font>
    <font>
      <b/>
      <sz val="26"/>
      <color theme="1" tint="0.249977111117893"/>
      <name val="Calibri"/>
      <family val="2"/>
      <scheme val="minor"/>
    </font>
    <font>
      <b/>
      <u/>
      <sz val="11"/>
      <color theme="1"/>
      <name val="Calibri"/>
      <family val="2"/>
      <scheme val="minor"/>
    </font>
    <font>
      <sz val="11"/>
      <color theme="1"/>
      <name val="Calibri"/>
      <family val="2"/>
    </font>
    <font>
      <sz val="14"/>
      <color theme="1" tint="0.249977111117893"/>
      <name val="Calibri"/>
      <family val="2"/>
    </font>
    <font>
      <b/>
      <i/>
      <sz val="11"/>
      <color theme="1" tint="0.14999847407452621"/>
      <name val="Calibri"/>
      <family val="2"/>
      <scheme val="minor"/>
    </font>
    <font>
      <b/>
      <u/>
      <sz val="11"/>
      <color rgb="FF333333"/>
      <name val="Calibri"/>
      <family val="2"/>
    </font>
    <font>
      <b/>
      <sz val="26"/>
      <color theme="1" tint="0.249977111117893"/>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C4E59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57">
    <xf numFmtId="0" fontId="0" fillId="0" borderId="0" xfId="0"/>
    <xf numFmtId="0" fontId="0" fillId="0" borderId="0" xfId="0" applyAlignment="1">
      <alignment wrapText="1"/>
    </xf>
    <xf numFmtId="0" fontId="0" fillId="0" borderId="0" xfId="0" applyAlignment="1">
      <alignment horizontal="center" wrapText="1"/>
    </xf>
    <xf numFmtId="0" fontId="12" fillId="0" borderId="0" xfId="0" applyFont="1" applyAlignment="1">
      <alignment horizontal="right" wrapText="1"/>
    </xf>
    <xf numFmtId="44" fontId="10" fillId="0" borderId="0" xfId="1" applyFont="1" applyFill="1" applyAlignment="1">
      <alignment horizontal="center" wrapText="1"/>
    </xf>
    <xf numFmtId="10" fontId="13" fillId="2" borderId="0" xfId="0" applyNumberFormat="1" applyFont="1" applyFill="1" applyAlignment="1">
      <alignment horizontal="right"/>
    </xf>
    <xf numFmtId="0" fontId="14" fillId="0" borderId="0" xfId="0" applyFont="1" applyAlignment="1">
      <alignment horizontal="left" wrapText="1"/>
    </xf>
    <xf numFmtId="44" fontId="0" fillId="0" borderId="0" xfId="0" applyNumberFormat="1"/>
    <xf numFmtId="0" fontId="15" fillId="0" borderId="0" xfId="0" applyFont="1" applyAlignment="1">
      <alignment horizontal="center"/>
    </xf>
    <xf numFmtId="10" fontId="16" fillId="0" borderId="0" xfId="0" applyNumberFormat="1" applyFont="1"/>
    <xf numFmtId="10" fontId="16" fillId="0" borderId="0" xfId="0" applyNumberFormat="1" applyFont="1" applyAlignment="1">
      <alignment horizontal="right"/>
    </xf>
    <xf numFmtId="0" fontId="17" fillId="0" borderId="0" xfId="0" applyFont="1" applyAlignment="1">
      <alignment horizontal="center" wrapText="1"/>
    </xf>
    <xf numFmtId="0" fontId="11" fillId="0" borderId="0" xfId="0" applyFont="1" applyAlignment="1">
      <alignment horizontal="center"/>
    </xf>
    <xf numFmtId="164" fontId="16" fillId="0" borderId="0" xfId="0" applyNumberFormat="1" applyFont="1" applyAlignment="1">
      <alignment horizontal="center"/>
    </xf>
    <xf numFmtId="164" fontId="0" fillId="0" borderId="0" xfId="0" applyNumberFormat="1" applyAlignment="1">
      <alignment horizontal="center"/>
    </xf>
    <xf numFmtId="164" fontId="18" fillId="0" borderId="0" xfId="0" applyNumberFormat="1" applyFont="1" applyAlignment="1">
      <alignment horizontal="center"/>
    </xf>
    <xf numFmtId="0" fontId="11" fillId="0" borderId="0" xfId="0" applyFont="1"/>
    <xf numFmtId="165" fontId="0" fillId="0" borderId="0" xfId="0" applyNumberFormat="1" applyAlignment="1">
      <alignment horizontal="center"/>
    </xf>
    <xf numFmtId="164" fontId="16" fillId="0" borderId="0" xfId="0" applyNumberFormat="1" applyFont="1"/>
    <xf numFmtId="164" fontId="0" fillId="0" borderId="0" xfId="0" applyNumberFormat="1"/>
    <xf numFmtId="0" fontId="19" fillId="0" borderId="0" xfId="0" applyFont="1" applyAlignment="1">
      <alignment horizontal="left"/>
    </xf>
    <xf numFmtId="0" fontId="20" fillId="0" borderId="0" xfId="0" applyFont="1" applyAlignment="1">
      <alignment horizontal="center"/>
    </xf>
    <xf numFmtId="0" fontId="21" fillId="0" borderId="0" xfId="0" applyFont="1" applyAlignment="1">
      <alignment horizontal="left" wrapText="1"/>
    </xf>
    <xf numFmtId="10" fontId="13" fillId="3" borderId="0" xfId="0" applyNumberFormat="1" applyFont="1" applyFill="1" applyAlignment="1">
      <alignment horizontal="right"/>
    </xf>
    <xf numFmtId="0" fontId="20" fillId="0" borderId="0" xfId="0" applyFont="1"/>
    <xf numFmtId="0" fontId="12" fillId="4" borderId="0" xfId="0" applyFont="1" applyFill="1" applyAlignment="1">
      <alignment horizontal="right" wrapText="1"/>
    </xf>
    <xf numFmtId="0" fontId="22" fillId="4" borderId="0" xfId="0" applyFont="1" applyFill="1" applyAlignment="1">
      <alignment horizontal="left" vertical="top" wrapText="1"/>
    </xf>
    <xf numFmtId="0" fontId="23" fillId="0" borderId="0" xfId="0" applyFont="1"/>
    <xf numFmtId="0" fontId="0" fillId="6" borderId="0" xfId="0" applyFill="1" applyAlignment="1">
      <alignment horizontal="center" wrapText="1"/>
    </xf>
    <xf numFmtId="44" fontId="0" fillId="6" borderId="0" xfId="0" applyNumberFormat="1" applyFill="1" applyAlignment="1">
      <alignment horizontal="center" wrapText="1"/>
    </xf>
    <xf numFmtId="44" fontId="10" fillId="6" borderId="0" xfId="1" applyFont="1" applyFill="1" applyAlignment="1">
      <alignment horizontal="center" wrapText="1"/>
    </xf>
    <xf numFmtId="44" fontId="10" fillId="6" borderId="0" xfId="1" applyFont="1" applyFill="1"/>
    <xf numFmtId="10" fontId="0" fillId="6" borderId="0" xfId="0" applyNumberFormat="1" applyFill="1"/>
    <xf numFmtId="44" fontId="10" fillId="6" borderId="0" xfId="1" applyFont="1" applyFill="1" applyAlignment="1">
      <alignment horizontal="right"/>
    </xf>
    <xf numFmtId="0" fontId="25" fillId="0" borderId="0" xfId="0" applyFont="1" applyAlignment="1">
      <alignment horizontal="left" vertical="center" wrapText="1"/>
    </xf>
    <xf numFmtId="0" fontId="20" fillId="0" borderId="0" xfId="0" applyFont="1" applyAlignment="1">
      <alignment horizontal="left"/>
    </xf>
    <xf numFmtId="10" fontId="13" fillId="7" borderId="0" xfId="0" applyNumberFormat="1" applyFont="1" applyFill="1" applyAlignment="1">
      <alignment horizontal="right"/>
    </xf>
    <xf numFmtId="0" fontId="11" fillId="0" borderId="1" xfId="0" applyFont="1" applyBorder="1" applyAlignment="1">
      <alignment horizontal="center" wrapText="1"/>
    </xf>
    <xf numFmtId="10" fontId="13" fillId="6" borderId="0" xfId="0" applyNumberFormat="1" applyFont="1" applyFill="1" applyAlignment="1">
      <alignment horizontal="right"/>
    </xf>
    <xf numFmtId="0" fontId="24" fillId="5" borderId="0" xfId="0" applyFont="1" applyFill="1"/>
    <xf numFmtId="0" fontId="31" fillId="0" borderId="0" xfId="0" applyFont="1" applyAlignment="1">
      <alignment horizontal="left" vertical="center" wrapText="1"/>
    </xf>
    <xf numFmtId="0" fontId="2" fillId="4" borderId="0" xfId="0" applyFont="1" applyFill="1" applyAlignment="1">
      <alignment horizontal="left" vertical="top" wrapText="1"/>
    </xf>
    <xf numFmtId="0" fontId="3" fillId="4" borderId="0" xfId="0" applyFont="1" applyFill="1" applyAlignment="1">
      <alignment horizontal="left" vertical="top" wrapText="1"/>
    </xf>
    <xf numFmtId="0" fontId="12" fillId="6" borderId="0" xfId="0" applyFont="1" applyFill="1" applyAlignment="1">
      <alignment horizontal="center" vertical="top" wrapText="1"/>
    </xf>
    <xf numFmtId="0" fontId="19" fillId="0" borderId="0" xfId="0" applyFont="1" applyAlignment="1">
      <alignment horizontal="center" wrapText="1"/>
    </xf>
    <xf numFmtId="0" fontId="20" fillId="0" borderId="0" xfId="0" applyFont="1" applyAlignment="1">
      <alignment horizontal="left"/>
    </xf>
    <xf numFmtId="0" fontId="26" fillId="0" borderId="0" xfId="0" applyFont="1" applyAlignment="1">
      <alignment horizontal="center"/>
    </xf>
    <xf numFmtId="0" fontId="20" fillId="0" borderId="0" xfId="0" applyFont="1" applyAlignment="1">
      <alignment horizontal="left" vertical="top"/>
    </xf>
    <xf numFmtId="0" fontId="24" fillId="5" borderId="0" xfId="0" applyFont="1" applyFill="1" applyAlignment="1">
      <alignment horizontal="center"/>
    </xf>
    <xf numFmtId="0" fontId="12" fillId="4" borderId="0" xfId="0" applyFont="1" applyFill="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8" fillId="0" borderId="0" xfId="0" applyFont="1" applyAlignment="1">
      <alignment horizontal="left" wrapText="1"/>
    </xf>
    <xf numFmtId="0" fontId="27" fillId="0" borderId="0" xfId="0" applyFont="1" applyAlignment="1">
      <alignment horizontal="left" wrapText="1"/>
    </xf>
    <xf numFmtId="0" fontId="22" fillId="4" borderId="0" xfId="0" applyFont="1" applyFill="1" applyAlignment="1">
      <alignment horizontal="left" vertical="top"/>
    </xf>
    <xf numFmtId="0" fontId="0" fillId="4" borderId="0" xfId="0" applyFill="1" applyAlignment="1">
      <alignment horizontal="left" vertical="top" wrapText="1"/>
    </xf>
    <xf numFmtId="0" fontId="0" fillId="0" borderId="0" xfId="0" applyAlignment="1">
      <alignment wrapText="1"/>
    </xf>
  </cellXfs>
  <cellStyles count="2">
    <cellStyle name="Currency" xfId="1" builtinId="4"/>
    <cellStyle name="Normal" xfId="0" builtinId="0"/>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4E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107950</xdr:colOff>
      <xdr:row>0</xdr:row>
      <xdr:rowOff>12700</xdr:rowOff>
    </xdr:from>
    <xdr:to>
      <xdr:col>7</xdr:col>
      <xdr:colOff>790575</xdr:colOff>
      <xdr:row>3</xdr:row>
      <xdr:rowOff>38100</xdr:rowOff>
    </xdr:to>
    <xdr:pic>
      <xdr:nvPicPr>
        <xdr:cNvPr id="13326" name="Picture 3" descr="A blue and white company logo&#10;&#10;Description automatically generated">
          <a:extLst>
            <a:ext uri="{FF2B5EF4-FFF2-40B4-BE49-F238E27FC236}">
              <a16:creationId xmlns:a16="http://schemas.microsoft.com/office/drawing/2014/main" id="{C5E3D8AB-736D-7EF0-8A40-4AA21D4B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22700" y="12700"/>
          <a:ext cx="227965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2282825</xdr:colOff>
      <xdr:row>0</xdr:row>
      <xdr:rowOff>685800</xdr:rowOff>
    </xdr:to>
    <xdr:pic>
      <xdr:nvPicPr>
        <xdr:cNvPr id="2" name="Picture 1" descr="A blue and white company logo&#10;&#10;Description automatically generated">
          <a:extLst>
            <a:ext uri="{FF2B5EF4-FFF2-40B4-BE49-F238E27FC236}">
              <a16:creationId xmlns:a16="http://schemas.microsoft.com/office/drawing/2014/main" id="{C89104DD-2F40-4C59-87F4-CD4764CFE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2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2282825</xdr:colOff>
      <xdr:row>0</xdr:row>
      <xdr:rowOff>685800</xdr:rowOff>
    </xdr:to>
    <xdr:pic>
      <xdr:nvPicPr>
        <xdr:cNvPr id="4" name="Picture 3" descr="A blue and white company logo&#10;&#10;Description automatically generated">
          <a:extLst>
            <a:ext uri="{FF2B5EF4-FFF2-40B4-BE49-F238E27FC236}">
              <a16:creationId xmlns:a16="http://schemas.microsoft.com/office/drawing/2014/main" id="{71D3A1DD-8F50-4DA6-B876-342A910F8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2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2282825</xdr:colOff>
      <xdr:row>0</xdr:row>
      <xdr:rowOff>685800</xdr:rowOff>
    </xdr:to>
    <xdr:pic>
      <xdr:nvPicPr>
        <xdr:cNvPr id="4" name="Picture 3" descr="A blue and white company logo&#10;&#10;Description automatically generated">
          <a:extLst>
            <a:ext uri="{FF2B5EF4-FFF2-40B4-BE49-F238E27FC236}">
              <a16:creationId xmlns:a16="http://schemas.microsoft.com/office/drawing/2014/main" id="{4FC8F2D1-ED0A-4162-B12B-9D77B1A5D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2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2282825</xdr:colOff>
      <xdr:row>0</xdr:row>
      <xdr:rowOff>685800</xdr:rowOff>
    </xdr:to>
    <xdr:pic>
      <xdr:nvPicPr>
        <xdr:cNvPr id="3" name="Picture 3" descr="A blue and white company logo&#10;&#10;Description automatically generated">
          <a:extLst>
            <a:ext uri="{FF2B5EF4-FFF2-40B4-BE49-F238E27FC236}">
              <a16:creationId xmlns:a16="http://schemas.microsoft.com/office/drawing/2014/main" id="{900CB286-4B9D-488F-868A-D7E94ED96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2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47"/>
  <sheetViews>
    <sheetView tabSelected="1" workbookViewId="0">
      <selection activeCell="H35" sqref="H35"/>
    </sheetView>
  </sheetViews>
  <sheetFormatPr defaultRowHeight="14.5" x14ac:dyDescent="0.35"/>
  <cols>
    <col min="1" max="1" width="20.54296875" customWidth="1"/>
    <col min="2" max="2" width="10.26953125" customWidth="1"/>
    <col min="3" max="3" width="10.6328125" customWidth="1"/>
    <col min="4" max="4" width="9.81640625" customWidth="1"/>
    <col min="5" max="5" width="6.6328125" customWidth="1"/>
    <col min="6" max="8" width="11.453125" customWidth="1"/>
  </cols>
  <sheetData>
    <row r="2" spans="1:8" ht="18.5" x14ac:dyDescent="0.35">
      <c r="A2" s="47" t="s">
        <v>16</v>
      </c>
      <c r="B2" s="47"/>
      <c r="C2" s="47"/>
      <c r="D2" s="47"/>
      <c r="E2" s="47"/>
      <c r="F2" s="47"/>
      <c r="G2" s="47"/>
      <c r="H2" s="47"/>
    </row>
    <row r="3" spans="1:8" ht="18.649999999999999" customHeight="1" x14ac:dyDescent="0.45">
      <c r="A3" s="45" t="s">
        <v>41</v>
      </c>
      <c r="B3" s="45"/>
      <c r="C3" s="45"/>
      <c r="D3" s="45"/>
      <c r="E3" s="45"/>
      <c r="F3" s="45"/>
      <c r="G3" s="45"/>
      <c r="H3" s="45"/>
    </row>
    <row r="4" spans="1:8" ht="18.649999999999999" customHeight="1" x14ac:dyDescent="0.45">
      <c r="A4" s="35"/>
      <c r="B4" s="35"/>
      <c r="C4" s="35"/>
      <c r="D4" s="35"/>
      <c r="E4" s="35"/>
      <c r="F4" s="35"/>
      <c r="G4" s="35"/>
      <c r="H4" s="35"/>
    </row>
    <row r="5" spans="1:8" ht="59" customHeight="1" x14ac:dyDescent="0.35">
      <c r="A5" s="42" t="s">
        <v>60</v>
      </c>
      <c r="B5" s="42"/>
      <c r="C5" s="42"/>
      <c r="D5" s="43" t="s">
        <v>44</v>
      </c>
      <c r="E5" s="43"/>
      <c r="F5" s="43"/>
      <c r="G5" s="43"/>
      <c r="H5" s="43"/>
    </row>
    <row r="6" spans="1:8" ht="18.649999999999999" customHeight="1" x14ac:dyDescent="0.45">
      <c r="A6" s="35"/>
      <c r="B6" s="35"/>
      <c r="C6" s="35"/>
      <c r="D6" s="35"/>
      <c r="E6" s="35"/>
      <c r="F6" s="35"/>
      <c r="G6" s="35"/>
      <c r="H6" s="35"/>
    </row>
    <row r="7" spans="1:8" ht="104.5" customHeight="1" x14ac:dyDescent="0.35">
      <c r="A7" s="42" t="s">
        <v>61</v>
      </c>
      <c r="B7" s="49"/>
      <c r="C7" s="49"/>
      <c r="D7" s="43" t="s">
        <v>42</v>
      </c>
      <c r="E7" s="43"/>
      <c r="F7" s="43"/>
      <c r="G7" s="43"/>
      <c r="H7" s="43"/>
    </row>
    <row r="8" spans="1:8" ht="6.5" customHeight="1" x14ac:dyDescent="0.45">
      <c r="A8" s="35"/>
      <c r="B8" s="35"/>
      <c r="C8" s="35"/>
      <c r="D8" s="35"/>
      <c r="E8" s="35"/>
      <c r="F8" s="35"/>
      <c r="G8" s="35"/>
      <c r="H8" s="35"/>
    </row>
    <row r="9" spans="1:8" ht="15.5" x14ac:dyDescent="0.35">
      <c r="A9" s="8" t="s">
        <v>5</v>
      </c>
      <c r="B9" s="8">
        <v>2023</v>
      </c>
      <c r="C9" s="8">
        <v>2024</v>
      </c>
      <c r="D9" s="8">
        <v>2025</v>
      </c>
    </row>
    <row r="10" spans="1:8" ht="15.5" x14ac:dyDescent="0.35">
      <c r="A10" s="8" t="s">
        <v>6</v>
      </c>
      <c r="B10" s="9">
        <v>9.1200000000000003E-2</v>
      </c>
      <c r="C10" s="10">
        <v>8.3900000000000002E-2</v>
      </c>
      <c r="D10" s="10">
        <v>9.0200000000000002E-2</v>
      </c>
      <c r="F10" s="46" t="s">
        <v>65</v>
      </c>
      <c r="G10" s="46"/>
      <c r="H10" s="46"/>
    </row>
    <row r="11" spans="1:8" ht="15.5" x14ac:dyDescent="0.35">
      <c r="A11" s="11" t="s">
        <v>7</v>
      </c>
      <c r="B11" s="48" t="s">
        <v>8</v>
      </c>
      <c r="C11" s="48"/>
      <c r="D11" s="48"/>
      <c r="F11" s="12" t="s">
        <v>9</v>
      </c>
      <c r="G11" s="12" t="s">
        <v>10</v>
      </c>
      <c r="H11" s="12" t="s">
        <v>11</v>
      </c>
    </row>
    <row r="12" spans="1:8" ht="15.5" x14ac:dyDescent="0.35">
      <c r="A12" s="13">
        <v>8</v>
      </c>
      <c r="B12" s="13">
        <f t="shared" ref="B12:D28" si="0">($A12*130)*B$10</f>
        <v>94.847999999999999</v>
      </c>
      <c r="C12" s="13">
        <f t="shared" si="0"/>
        <v>87.256</v>
      </c>
      <c r="D12" s="13">
        <f t="shared" si="0"/>
        <v>93.808000000000007</v>
      </c>
      <c r="E12" s="19"/>
      <c r="F12" s="14">
        <f>D12*12/52</f>
        <v>21.648000000000003</v>
      </c>
      <c r="G12" s="14">
        <f>D12*12/26</f>
        <v>43.296000000000006</v>
      </c>
      <c r="H12" s="14">
        <f>D12*12/24</f>
        <v>46.904000000000003</v>
      </c>
    </row>
    <row r="13" spans="1:8" ht="15.5" x14ac:dyDescent="0.35">
      <c r="A13" s="13">
        <v>8.5</v>
      </c>
      <c r="B13" s="13">
        <f t="shared" si="0"/>
        <v>100.77600000000001</v>
      </c>
      <c r="C13" s="13">
        <f t="shared" si="0"/>
        <v>92.709500000000006</v>
      </c>
      <c r="D13" s="13">
        <f t="shared" si="0"/>
        <v>99.671000000000006</v>
      </c>
      <c r="F13" s="14">
        <f t="shared" ref="F13:F28" si="1">D13*12/52</f>
        <v>23.001000000000001</v>
      </c>
      <c r="G13" s="14">
        <f t="shared" ref="G13:G28" si="2">D13*12/26</f>
        <v>46.002000000000002</v>
      </c>
      <c r="H13" s="14">
        <f t="shared" ref="H13:H28" si="3">D13*12/24</f>
        <v>49.835500000000003</v>
      </c>
    </row>
    <row r="14" spans="1:8" ht="15.5" x14ac:dyDescent="0.35">
      <c r="A14" s="13">
        <v>9</v>
      </c>
      <c r="B14" s="13">
        <f t="shared" si="0"/>
        <v>106.70400000000001</v>
      </c>
      <c r="C14" s="13">
        <f t="shared" si="0"/>
        <v>98.162999999999997</v>
      </c>
      <c r="D14" s="13">
        <f t="shared" si="0"/>
        <v>105.53400000000001</v>
      </c>
      <c r="F14" s="14">
        <f t="shared" si="1"/>
        <v>24.354000000000003</v>
      </c>
      <c r="G14" s="14">
        <f t="shared" si="2"/>
        <v>48.708000000000006</v>
      </c>
      <c r="H14" s="14">
        <f t="shared" si="3"/>
        <v>52.767000000000003</v>
      </c>
    </row>
    <row r="15" spans="1:8" ht="15.5" x14ac:dyDescent="0.35">
      <c r="A15" s="13">
        <v>9.5</v>
      </c>
      <c r="B15" s="13">
        <f t="shared" si="0"/>
        <v>112.63200000000001</v>
      </c>
      <c r="C15" s="13">
        <f t="shared" si="0"/>
        <v>103.6165</v>
      </c>
      <c r="D15" s="13">
        <f t="shared" si="0"/>
        <v>111.39700000000001</v>
      </c>
      <c r="F15" s="14">
        <f t="shared" si="1"/>
        <v>25.707000000000001</v>
      </c>
      <c r="G15" s="14">
        <f t="shared" si="2"/>
        <v>51.414000000000001</v>
      </c>
      <c r="H15" s="14">
        <f t="shared" si="3"/>
        <v>55.698500000000003</v>
      </c>
    </row>
    <row r="16" spans="1:8" ht="15.5" x14ac:dyDescent="0.35">
      <c r="A16" s="13">
        <v>10</v>
      </c>
      <c r="B16" s="13">
        <f t="shared" si="0"/>
        <v>118.56</v>
      </c>
      <c r="C16" s="13">
        <f t="shared" si="0"/>
        <v>109.07000000000001</v>
      </c>
      <c r="D16" s="13">
        <f t="shared" si="0"/>
        <v>117.26</v>
      </c>
      <c r="F16" s="14">
        <f t="shared" si="1"/>
        <v>27.060000000000002</v>
      </c>
      <c r="G16" s="14">
        <f t="shared" si="2"/>
        <v>54.120000000000005</v>
      </c>
      <c r="H16" s="14">
        <f t="shared" si="3"/>
        <v>58.63</v>
      </c>
    </row>
    <row r="17" spans="1:8" ht="15.5" x14ac:dyDescent="0.35">
      <c r="A17" s="13">
        <v>11</v>
      </c>
      <c r="B17" s="15">
        <f t="shared" si="0"/>
        <v>130.416</v>
      </c>
      <c r="C17" s="15">
        <f t="shared" si="0"/>
        <v>119.977</v>
      </c>
      <c r="D17" s="13">
        <f t="shared" si="0"/>
        <v>128.98599999999999</v>
      </c>
      <c r="F17" s="14">
        <f t="shared" si="1"/>
        <v>29.765999999999998</v>
      </c>
      <c r="G17" s="14">
        <f t="shared" si="2"/>
        <v>59.531999999999996</v>
      </c>
      <c r="H17" s="14">
        <f t="shared" si="3"/>
        <v>64.492999999999995</v>
      </c>
    </row>
    <row r="18" spans="1:8" ht="15.5" x14ac:dyDescent="0.35">
      <c r="A18" s="13">
        <v>12</v>
      </c>
      <c r="B18" s="15">
        <f t="shared" si="0"/>
        <v>142.27199999999999</v>
      </c>
      <c r="C18" s="15">
        <f t="shared" si="0"/>
        <v>130.88400000000001</v>
      </c>
      <c r="D18" s="13">
        <f t="shared" si="0"/>
        <v>140.71200000000002</v>
      </c>
      <c r="F18" s="14">
        <f t="shared" si="1"/>
        <v>32.472000000000008</v>
      </c>
      <c r="G18" s="14">
        <f t="shared" si="2"/>
        <v>64.944000000000017</v>
      </c>
      <c r="H18" s="14">
        <f t="shared" si="3"/>
        <v>70.356000000000009</v>
      </c>
    </row>
    <row r="19" spans="1:8" ht="15.5" x14ac:dyDescent="0.35">
      <c r="A19" s="13">
        <v>13</v>
      </c>
      <c r="B19" s="15">
        <f t="shared" si="0"/>
        <v>154.12800000000001</v>
      </c>
      <c r="C19" s="15">
        <f t="shared" si="0"/>
        <v>141.791</v>
      </c>
      <c r="D19" s="13">
        <f t="shared" si="0"/>
        <v>152.43800000000002</v>
      </c>
      <c r="F19" s="14">
        <f t="shared" si="1"/>
        <v>35.178000000000004</v>
      </c>
      <c r="G19" s="14">
        <f t="shared" si="2"/>
        <v>70.356000000000009</v>
      </c>
      <c r="H19" s="14">
        <f t="shared" si="3"/>
        <v>76.219000000000008</v>
      </c>
    </row>
    <row r="20" spans="1:8" ht="15.5" x14ac:dyDescent="0.35">
      <c r="A20" s="13">
        <v>13.25</v>
      </c>
      <c r="B20" s="15">
        <f t="shared" si="0"/>
        <v>157.09200000000001</v>
      </c>
      <c r="C20" s="15">
        <f t="shared" si="0"/>
        <v>144.51775000000001</v>
      </c>
      <c r="D20" s="13">
        <f t="shared" si="0"/>
        <v>155.36950000000002</v>
      </c>
      <c r="F20" s="14">
        <f t="shared" si="1"/>
        <v>35.854500000000002</v>
      </c>
      <c r="G20" s="14">
        <f t="shared" si="2"/>
        <v>71.709000000000003</v>
      </c>
      <c r="H20" s="14">
        <f t="shared" si="3"/>
        <v>77.684750000000008</v>
      </c>
    </row>
    <row r="21" spans="1:8" ht="15.5" x14ac:dyDescent="0.35">
      <c r="A21" s="13">
        <v>14</v>
      </c>
      <c r="B21" s="15">
        <f t="shared" si="0"/>
        <v>165.98400000000001</v>
      </c>
      <c r="C21" s="15">
        <f t="shared" si="0"/>
        <v>152.69800000000001</v>
      </c>
      <c r="D21" s="13">
        <f t="shared" si="0"/>
        <v>164.16400000000002</v>
      </c>
      <c r="F21" s="14">
        <f t="shared" si="1"/>
        <v>37.884000000000007</v>
      </c>
      <c r="G21" s="14">
        <f t="shared" si="2"/>
        <v>75.768000000000015</v>
      </c>
      <c r="H21" s="14">
        <f t="shared" si="3"/>
        <v>82.082000000000008</v>
      </c>
    </row>
    <row r="22" spans="1:8" ht="15.5" x14ac:dyDescent="0.35">
      <c r="A22" s="13">
        <v>15</v>
      </c>
      <c r="B22" s="15">
        <f t="shared" si="0"/>
        <v>177.84</v>
      </c>
      <c r="C22" s="15">
        <f t="shared" si="0"/>
        <v>163.60500000000002</v>
      </c>
      <c r="D22" s="13">
        <f t="shared" si="0"/>
        <v>175.89000000000001</v>
      </c>
      <c r="F22" s="14">
        <f t="shared" si="1"/>
        <v>40.590000000000003</v>
      </c>
      <c r="G22" s="14">
        <f t="shared" si="2"/>
        <v>81.180000000000007</v>
      </c>
      <c r="H22" s="14">
        <f t="shared" si="3"/>
        <v>87.945000000000007</v>
      </c>
    </row>
    <row r="23" spans="1:8" ht="15.5" x14ac:dyDescent="0.35">
      <c r="A23" s="13">
        <v>17</v>
      </c>
      <c r="B23" s="15">
        <f t="shared" si="0"/>
        <v>201.55200000000002</v>
      </c>
      <c r="C23" s="15">
        <f t="shared" si="0"/>
        <v>185.41900000000001</v>
      </c>
      <c r="D23" s="13">
        <f t="shared" si="0"/>
        <v>199.34200000000001</v>
      </c>
      <c r="F23" s="14">
        <f t="shared" si="1"/>
        <v>46.002000000000002</v>
      </c>
      <c r="G23" s="14">
        <f t="shared" si="2"/>
        <v>92.004000000000005</v>
      </c>
      <c r="H23" s="14">
        <f t="shared" si="3"/>
        <v>99.671000000000006</v>
      </c>
    </row>
    <row r="24" spans="1:8" ht="15" customHeight="1" x14ac:dyDescent="0.35">
      <c r="A24" s="13">
        <v>20</v>
      </c>
      <c r="B24" s="13">
        <f t="shared" si="0"/>
        <v>237.12</v>
      </c>
      <c r="C24" s="13">
        <f t="shared" si="0"/>
        <v>218.14000000000001</v>
      </c>
      <c r="D24" s="13">
        <f t="shared" si="0"/>
        <v>234.52</v>
      </c>
      <c r="F24" s="14">
        <f t="shared" si="1"/>
        <v>54.120000000000005</v>
      </c>
      <c r="G24" s="14">
        <f t="shared" si="2"/>
        <v>108.24000000000001</v>
      </c>
      <c r="H24" s="14">
        <f t="shared" si="3"/>
        <v>117.26</v>
      </c>
    </row>
    <row r="25" spans="1:8" ht="15.5" x14ac:dyDescent="0.35">
      <c r="A25" s="13">
        <v>22.5</v>
      </c>
      <c r="B25" s="13">
        <f t="shared" si="0"/>
        <v>266.76</v>
      </c>
      <c r="C25" s="13">
        <f t="shared" si="0"/>
        <v>245.4075</v>
      </c>
      <c r="D25" s="13">
        <f t="shared" si="0"/>
        <v>263.83499999999998</v>
      </c>
      <c r="F25" s="14">
        <f t="shared" si="1"/>
        <v>60.884999999999991</v>
      </c>
      <c r="G25" s="14">
        <f t="shared" si="2"/>
        <v>121.76999999999998</v>
      </c>
      <c r="H25" s="14">
        <f t="shared" si="3"/>
        <v>131.91749999999999</v>
      </c>
    </row>
    <row r="26" spans="1:8" ht="15.5" x14ac:dyDescent="0.35">
      <c r="A26" s="13">
        <v>25</v>
      </c>
      <c r="B26" s="13">
        <f t="shared" si="0"/>
        <v>296.40000000000003</v>
      </c>
      <c r="C26" s="13">
        <f t="shared" si="0"/>
        <v>272.67500000000001</v>
      </c>
      <c r="D26" s="13">
        <f t="shared" si="0"/>
        <v>293.15000000000003</v>
      </c>
      <c r="F26" s="14">
        <f t="shared" si="1"/>
        <v>67.650000000000006</v>
      </c>
      <c r="G26" s="14">
        <f t="shared" si="2"/>
        <v>135.30000000000001</v>
      </c>
      <c r="H26" s="14">
        <f t="shared" si="3"/>
        <v>146.57500000000002</v>
      </c>
    </row>
    <row r="27" spans="1:8" ht="15.5" x14ac:dyDescent="0.35">
      <c r="A27" s="13">
        <v>30</v>
      </c>
      <c r="B27" s="13">
        <f t="shared" si="0"/>
        <v>355.68</v>
      </c>
      <c r="C27" s="13">
        <f t="shared" si="0"/>
        <v>327.21000000000004</v>
      </c>
      <c r="D27" s="13">
        <f t="shared" si="0"/>
        <v>351.78000000000003</v>
      </c>
      <c r="F27" s="14">
        <f t="shared" si="1"/>
        <v>81.180000000000007</v>
      </c>
      <c r="G27" s="14">
        <f t="shared" si="2"/>
        <v>162.36000000000001</v>
      </c>
      <c r="H27" s="14">
        <f t="shared" si="3"/>
        <v>175.89000000000001</v>
      </c>
    </row>
    <row r="28" spans="1:8" ht="15.5" x14ac:dyDescent="0.35">
      <c r="A28" s="13">
        <v>50</v>
      </c>
      <c r="B28" s="13">
        <f t="shared" si="0"/>
        <v>592.80000000000007</v>
      </c>
      <c r="C28" s="13">
        <f t="shared" si="0"/>
        <v>545.35</v>
      </c>
      <c r="D28" s="13">
        <f t="shared" si="0"/>
        <v>586.30000000000007</v>
      </c>
      <c r="F28" s="14">
        <f t="shared" si="1"/>
        <v>135.30000000000001</v>
      </c>
      <c r="G28" s="14">
        <f t="shared" si="2"/>
        <v>270.60000000000002</v>
      </c>
      <c r="H28" s="14">
        <f t="shared" si="3"/>
        <v>293.15000000000003</v>
      </c>
    </row>
    <row r="30" spans="1:8" ht="118" customHeight="1" x14ac:dyDescent="0.35">
      <c r="A30" s="42" t="s">
        <v>62</v>
      </c>
      <c r="B30" s="42"/>
      <c r="C30" s="42"/>
      <c r="D30" s="43" t="s">
        <v>43</v>
      </c>
      <c r="E30" s="43"/>
      <c r="F30" s="43"/>
      <c r="G30" s="43"/>
      <c r="H30" s="43"/>
    </row>
    <row r="31" spans="1:8" ht="7" customHeight="1" x14ac:dyDescent="0.35"/>
    <row r="32" spans="1:8" ht="18.5" customHeight="1" x14ac:dyDescent="0.45">
      <c r="A32" s="24" t="s">
        <v>14</v>
      </c>
      <c r="B32" s="24"/>
      <c r="C32" s="24"/>
      <c r="D32" s="21"/>
    </row>
    <row r="33" spans="1:8" ht="15.5" x14ac:dyDescent="0.35">
      <c r="A33" s="8" t="s">
        <v>5</v>
      </c>
      <c r="B33" s="8">
        <v>2023</v>
      </c>
      <c r="C33" s="8">
        <v>2024</v>
      </c>
      <c r="D33" s="8">
        <v>2025</v>
      </c>
      <c r="F33" s="46" t="s">
        <v>66</v>
      </c>
      <c r="G33" s="46"/>
      <c r="H33" s="46"/>
    </row>
    <row r="34" spans="1:8" ht="15.65" customHeight="1" x14ac:dyDescent="0.35">
      <c r="A34" s="44" t="s">
        <v>45</v>
      </c>
      <c r="B34" s="39" t="s">
        <v>8</v>
      </c>
      <c r="C34" s="39"/>
      <c r="D34" s="39"/>
      <c r="F34" s="12" t="s">
        <v>9</v>
      </c>
      <c r="G34" s="12" t="s">
        <v>10</v>
      </c>
      <c r="H34" s="12" t="s">
        <v>11</v>
      </c>
    </row>
    <row r="35" spans="1:8" ht="15.5" x14ac:dyDescent="0.35">
      <c r="A35" s="44"/>
      <c r="B35" s="18">
        <v>103.28</v>
      </c>
      <c r="C35" s="18">
        <v>101.93</v>
      </c>
      <c r="D35" s="18">
        <v>115.61</v>
      </c>
      <c r="F35" s="13">
        <f>D35*12/52</f>
        <v>26.679230769230767</v>
      </c>
      <c r="G35" s="13">
        <f>D35*12/26</f>
        <v>53.358461538461533</v>
      </c>
      <c r="H35" s="13">
        <f>D35*12/24</f>
        <v>57.805</v>
      </c>
    </row>
    <row r="36" spans="1:8" x14ac:dyDescent="0.35">
      <c r="D36" s="20"/>
    </row>
    <row r="37" spans="1:8" ht="43.5" customHeight="1" x14ac:dyDescent="0.35">
      <c r="A37" s="41" t="s">
        <v>47</v>
      </c>
      <c r="B37" s="42"/>
      <c r="C37" s="42"/>
      <c r="D37" s="43" t="s">
        <v>57</v>
      </c>
      <c r="E37" s="43"/>
      <c r="F37" s="43"/>
      <c r="G37" s="43"/>
      <c r="H37" s="43"/>
    </row>
    <row r="38" spans="1:8" ht="8" customHeight="1" x14ac:dyDescent="0.35">
      <c r="A38" s="16"/>
    </row>
    <row r="39" spans="1:8" ht="14.5" customHeight="1" x14ac:dyDescent="0.35">
      <c r="A39" s="16"/>
      <c r="B39" s="8">
        <v>2023</v>
      </c>
      <c r="C39" s="8">
        <v>2024</v>
      </c>
      <c r="D39" s="8">
        <v>2025</v>
      </c>
    </row>
    <row r="40" spans="1:8" ht="14.5" customHeight="1" x14ac:dyDescent="0.35">
      <c r="A40" t="s">
        <v>12</v>
      </c>
      <c r="B40" s="17">
        <v>2880</v>
      </c>
      <c r="C40" s="17">
        <v>2970</v>
      </c>
      <c r="D40" s="17">
        <v>2900</v>
      </c>
    </row>
    <row r="41" spans="1:8" ht="14.5" customHeight="1" x14ac:dyDescent="0.35">
      <c r="A41" t="s">
        <v>13</v>
      </c>
      <c r="B41" s="17">
        <f>B40/12</f>
        <v>240</v>
      </c>
      <c r="C41" s="17">
        <f t="shared" ref="C41:D41" si="4">C40/12</f>
        <v>247.5</v>
      </c>
      <c r="D41" s="17">
        <f t="shared" si="4"/>
        <v>241.66666666666666</v>
      </c>
    </row>
    <row r="42" spans="1:8" ht="14.5" customHeight="1" x14ac:dyDescent="0.35">
      <c r="A42" s="16"/>
    </row>
    <row r="43" spans="1:8" ht="58" customHeight="1" x14ac:dyDescent="0.35">
      <c r="A43" s="41" t="s">
        <v>46</v>
      </c>
      <c r="B43" s="42"/>
      <c r="C43" s="42"/>
      <c r="D43" s="43" t="s">
        <v>48</v>
      </c>
      <c r="E43" s="43"/>
      <c r="F43" s="43"/>
      <c r="G43" s="43"/>
      <c r="H43" s="43"/>
    </row>
    <row r="44" spans="1:8" ht="8" customHeight="1" x14ac:dyDescent="0.35">
      <c r="A44" s="16"/>
    </row>
    <row r="45" spans="1:8" ht="15.5" x14ac:dyDescent="0.35">
      <c r="B45" s="8">
        <v>2023</v>
      </c>
      <c r="C45" s="8">
        <v>2024</v>
      </c>
      <c r="D45" s="8">
        <v>2025</v>
      </c>
    </row>
    <row r="46" spans="1:8" x14ac:dyDescent="0.35">
      <c r="A46" t="s">
        <v>12</v>
      </c>
      <c r="B46" s="17">
        <v>4320</v>
      </c>
      <c r="C46" s="17">
        <v>4460</v>
      </c>
      <c r="D46" s="17">
        <v>4350</v>
      </c>
    </row>
    <row r="47" spans="1:8" x14ac:dyDescent="0.35">
      <c r="A47" t="s">
        <v>13</v>
      </c>
      <c r="B47" s="17">
        <f>B46/12</f>
        <v>360</v>
      </c>
      <c r="C47" s="17">
        <f>C46/12</f>
        <v>371.66666666666669</v>
      </c>
      <c r="D47" s="17">
        <f>D46/12</f>
        <v>362.5</v>
      </c>
    </row>
  </sheetData>
  <mergeCells count="16">
    <mergeCell ref="A3:H3"/>
    <mergeCell ref="F10:H10"/>
    <mergeCell ref="F33:H33"/>
    <mergeCell ref="A2:H2"/>
    <mergeCell ref="B11:D11"/>
    <mergeCell ref="D7:H7"/>
    <mergeCell ref="A7:C7"/>
    <mergeCell ref="A30:C30"/>
    <mergeCell ref="D30:H30"/>
    <mergeCell ref="D5:H5"/>
    <mergeCell ref="A5:C5"/>
    <mergeCell ref="A37:C37"/>
    <mergeCell ref="D37:H37"/>
    <mergeCell ref="A34:A35"/>
    <mergeCell ref="A43:C43"/>
    <mergeCell ref="D43:H43"/>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AF0C-5A28-4F6D-915F-4BCCC795FA8B}">
  <dimension ref="A1:G65"/>
  <sheetViews>
    <sheetView view="pageBreakPreview" zoomScale="80" zoomScaleNormal="100" zoomScaleSheetLayoutView="80" workbookViewId="0">
      <selection activeCell="B8" sqref="B8"/>
    </sheetView>
  </sheetViews>
  <sheetFormatPr defaultRowHeight="14.5" x14ac:dyDescent="0.35"/>
  <cols>
    <col min="1" max="1" width="135.1796875" customWidth="1"/>
    <col min="2" max="2" width="81.36328125" customWidth="1"/>
    <col min="3" max="3" width="26.453125" customWidth="1"/>
    <col min="5" max="5" width="21.453125" customWidth="1"/>
  </cols>
  <sheetData>
    <row r="1" spans="1:7" ht="115.5" customHeight="1" x14ac:dyDescent="0.35">
      <c r="B1" s="40" t="s">
        <v>63</v>
      </c>
    </row>
    <row r="2" spans="1:7" ht="80" customHeight="1" x14ac:dyDescent="0.35">
      <c r="A2" s="50" t="s">
        <v>64</v>
      </c>
      <c r="B2" s="51"/>
    </row>
    <row r="3" spans="1:7" ht="103" customHeight="1" x14ac:dyDescent="0.45">
      <c r="A3" s="52" t="s">
        <v>24</v>
      </c>
      <c r="B3" s="53"/>
    </row>
    <row r="4" spans="1:7" ht="18" customHeight="1" x14ac:dyDescent="0.35">
      <c r="A4" s="2"/>
      <c r="B4" s="37" t="s">
        <v>39</v>
      </c>
    </row>
    <row r="5" spans="1:7" x14ac:dyDescent="0.35">
      <c r="A5" s="25" t="s">
        <v>25</v>
      </c>
      <c r="B5" s="28" t="s">
        <v>4</v>
      </c>
      <c r="C5" s="27"/>
      <c r="D5" s="27"/>
      <c r="E5" s="27"/>
      <c r="F5" s="27"/>
      <c r="G5" s="27"/>
    </row>
    <row r="6" spans="1:7" x14ac:dyDescent="0.35">
      <c r="A6" s="25" t="s">
        <v>26</v>
      </c>
      <c r="B6" s="28" t="s">
        <v>22</v>
      </c>
      <c r="C6" s="27"/>
      <c r="D6" s="27"/>
      <c r="E6" s="27"/>
      <c r="F6" s="27"/>
      <c r="G6" s="27"/>
    </row>
    <row r="7" spans="1:7" x14ac:dyDescent="0.35">
      <c r="A7" s="25" t="s">
        <v>27</v>
      </c>
      <c r="B7" s="29">
        <v>140</v>
      </c>
      <c r="C7" s="27"/>
      <c r="D7" s="27"/>
      <c r="E7" s="27"/>
      <c r="F7" s="27"/>
      <c r="G7" s="27"/>
    </row>
    <row r="8" spans="1:7" x14ac:dyDescent="0.35">
      <c r="A8" s="25" t="s">
        <v>28</v>
      </c>
      <c r="B8" s="30">
        <f>B7*12</f>
        <v>1680</v>
      </c>
      <c r="C8" s="27"/>
      <c r="D8" s="27"/>
      <c r="E8" s="27"/>
      <c r="F8" s="27"/>
      <c r="G8" s="27"/>
    </row>
    <row r="9" spans="1:7" x14ac:dyDescent="0.35">
      <c r="A9" s="25" t="s">
        <v>29</v>
      </c>
      <c r="B9" s="30">
        <v>15080</v>
      </c>
      <c r="C9" s="27"/>
      <c r="D9" s="27"/>
      <c r="E9" s="27"/>
      <c r="F9" s="27"/>
      <c r="G9" s="27"/>
    </row>
    <row r="10" spans="1:7" x14ac:dyDescent="0.35">
      <c r="A10" s="25" t="s">
        <v>30</v>
      </c>
      <c r="B10" s="30">
        <v>15</v>
      </c>
      <c r="C10" s="27"/>
      <c r="D10" s="27"/>
      <c r="E10" s="27"/>
      <c r="F10" s="27"/>
      <c r="G10" s="27"/>
    </row>
    <row r="11" spans="1:7" ht="15.5" customHeight="1" x14ac:dyDescent="0.35">
      <c r="A11" s="3"/>
      <c r="B11" s="4"/>
      <c r="C11" s="27"/>
      <c r="D11" s="27"/>
      <c r="E11" s="27"/>
      <c r="F11" s="27"/>
      <c r="G11" s="27"/>
    </row>
    <row r="12" spans="1:7" ht="8" customHeight="1" x14ac:dyDescent="0.35">
      <c r="A12" s="2"/>
      <c r="B12" s="2"/>
      <c r="C12" s="27"/>
      <c r="D12" s="27"/>
      <c r="E12" s="27"/>
      <c r="F12" s="27"/>
      <c r="G12" s="27"/>
    </row>
    <row r="13" spans="1:7" ht="21" x14ac:dyDescent="0.5">
      <c r="A13" s="22" t="s">
        <v>2</v>
      </c>
      <c r="B13" s="2"/>
      <c r="C13" s="27"/>
      <c r="D13" s="27"/>
      <c r="E13" s="27"/>
      <c r="F13" s="27"/>
      <c r="G13" s="27"/>
    </row>
    <row r="14" spans="1:7" x14ac:dyDescent="0.35">
      <c r="A14" s="26" t="s">
        <v>31</v>
      </c>
      <c r="B14" s="31">
        <f>B8</f>
        <v>1680</v>
      </c>
      <c r="C14" s="27"/>
      <c r="D14" s="27"/>
      <c r="E14" s="27"/>
      <c r="F14" s="27"/>
      <c r="G14" s="27"/>
    </row>
    <row r="15" spans="1:7" x14ac:dyDescent="0.35">
      <c r="A15" s="26" t="s">
        <v>32</v>
      </c>
      <c r="B15" s="31">
        <f>B9</f>
        <v>15080</v>
      </c>
      <c r="C15" s="27"/>
      <c r="D15" s="27"/>
      <c r="E15" s="27"/>
      <c r="F15" s="27"/>
      <c r="G15" s="27"/>
    </row>
    <row r="16" spans="1:7" ht="29" x14ac:dyDescent="0.35">
      <c r="A16" s="26" t="s">
        <v>54</v>
      </c>
      <c r="B16" s="32">
        <f>B14/B15</f>
        <v>0.11140583554376658</v>
      </c>
      <c r="C16" s="27"/>
      <c r="D16" s="27"/>
      <c r="E16" s="27"/>
      <c r="F16" s="27"/>
      <c r="G16" s="27"/>
    </row>
    <row r="17" spans="1:7" x14ac:dyDescent="0.35">
      <c r="A17" s="26"/>
      <c r="B17" s="23" t="str">
        <f>IF(B16&lt;0.092,"Pass","Fail")</f>
        <v>Fail</v>
      </c>
      <c r="C17" s="27"/>
      <c r="D17" s="27"/>
      <c r="E17" s="27"/>
      <c r="F17" s="27"/>
      <c r="G17" s="27"/>
    </row>
    <row r="18" spans="1:7" ht="21" x14ac:dyDescent="0.5">
      <c r="A18" s="6" t="s">
        <v>15</v>
      </c>
      <c r="C18" s="27"/>
      <c r="D18" s="27"/>
      <c r="E18" s="27"/>
      <c r="F18" s="27"/>
      <c r="G18" s="27"/>
    </row>
    <row r="19" spans="1:7" x14ac:dyDescent="0.35">
      <c r="A19" s="26" t="s">
        <v>34</v>
      </c>
      <c r="B19" s="31">
        <f>B7</f>
        <v>140</v>
      </c>
      <c r="C19" s="27"/>
      <c r="D19" s="27"/>
      <c r="E19" s="27"/>
      <c r="F19" s="27"/>
      <c r="G19" s="27"/>
    </row>
    <row r="20" spans="1:7" x14ac:dyDescent="0.35">
      <c r="A20" s="26" t="s">
        <v>35</v>
      </c>
      <c r="B20" s="33">
        <f>B10</f>
        <v>15</v>
      </c>
      <c r="C20" s="27"/>
      <c r="D20" s="27"/>
      <c r="E20" s="27"/>
      <c r="F20" s="27"/>
      <c r="G20" s="27"/>
    </row>
    <row r="21" spans="1:7" x14ac:dyDescent="0.35">
      <c r="A21" s="26" t="s">
        <v>36</v>
      </c>
      <c r="B21" s="31">
        <f>B20*130</f>
        <v>1950</v>
      </c>
      <c r="C21" s="27"/>
      <c r="D21" s="27"/>
      <c r="E21" s="27"/>
      <c r="F21" s="27"/>
      <c r="G21" s="27"/>
    </row>
    <row r="22" spans="1:7" ht="29" x14ac:dyDescent="0.35">
      <c r="A22" s="26" t="s">
        <v>55</v>
      </c>
      <c r="B22" s="32">
        <f>B19/B21</f>
        <v>7.179487179487179E-2</v>
      </c>
      <c r="D22" s="27"/>
      <c r="E22" s="27"/>
      <c r="F22" s="27"/>
      <c r="G22" s="27"/>
    </row>
    <row r="23" spans="1:7" x14ac:dyDescent="0.35">
      <c r="A23" s="26"/>
      <c r="B23" s="5" t="str">
        <f>IF(B22&lt;0.092,"Pass","Fail")</f>
        <v>Pass</v>
      </c>
      <c r="C23" s="27"/>
      <c r="D23" s="27"/>
      <c r="E23" s="27"/>
      <c r="F23" s="27"/>
      <c r="G23" s="27"/>
    </row>
    <row r="24" spans="1:7" ht="21" x14ac:dyDescent="0.5">
      <c r="A24" s="22" t="s">
        <v>3</v>
      </c>
      <c r="C24" s="27"/>
      <c r="D24" s="27"/>
      <c r="E24" s="27"/>
      <c r="F24" s="27"/>
      <c r="G24" s="27"/>
    </row>
    <row r="25" spans="1:7" x14ac:dyDescent="0.35">
      <c r="A25" s="26" t="s">
        <v>20</v>
      </c>
      <c r="B25" s="31">
        <f>B8</f>
        <v>1680</v>
      </c>
      <c r="C25" s="27"/>
      <c r="D25" s="27"/>
      <c r="E25" s="27"/>
      <c r="F25" s="27"/>
      <c r="G25" s="27"/>
    </row>
    <row r="26" spans="1:7" x14ac:dyDescent="0.35">
      <c r="A26" s="26" t="s">
        <v>37</v>
      </c>
      <c r="B26" s="31">
        <v>15060</v>
      </c>
      <c r="C26" s="27"/>
      <c r="D26" s="27"/>
      <c r="E26" s="27"/>
      <c r="F26" s="27"/>
      <c r="G26" s="27"/>
    </row>
    <row r="27" spans="1:7" x14ac:dyDescent="0.35">
      <c r="A27" s="26" t="s">
        <v>21</v>
      </c>
      <c r="B27" s="31">
        <v>101.93</v>
      </c>
      <c r="C27" s="27"/>
      <c r="D27" s="27"/>
      <c r="E27" s="27"/>
      <c r="F27" s="27"/>
      <c r="G27" s="27"/>
    </row>
    <row r="28" spans="1:7" x14ac:dyDescent="0.35">
      <c r="A28" s="26" t="s">
        <v>56</v>
      </c>
      <c r="B28" s="38">
        <f>B25/B26</f>
        <v>0.11155378486055777</v>
      </c>
    </row>
    <row r="29" spans="1:7" x14ac:dyDescent="0.35">
      <c r="A29" s="26"/>
      <c r="B29" s="36" t="str">
        <f>IF(B28&lt;0.092,"Pass","Fail")</f>
        <v>Fail</v>
      </c>
    </row>
    <row r="30" spans="1:7" ht="21" x14ac:dyDescent="0.5">
      <c r="A30" s="22" t="s">
        <v>0</v>
      </c>
      <c r="B30" s="6"/>
    </row>
    <row r="31" spans="1:7" x14ac:dyDescent="0.35">
      <c r="A31" s="54" t="s">
        <v>23</v>
      </c>
      <c r="B31" s="54"/>
    </row>
    <row r="32" spans="1:7" x14ac:dyDescent="0.35">
      <c r="A32" s="55" t="s">
        <v>19</v>
      </c>
      <c r="B32" s="55"/>
    </row>
    <row r="33" spans="1:2" x14ac:dyDescent="0.35">
      <c r="A33" s="1"/>
    </row>
    <row r="34" spans="1:2" x14ac:dyDescent="0.35">
      <c r="A34" s="56" t="s">
        <v>1</v>
      </c>
      <c r="B34" s="56"/>
    </row>
    <row r="35" spans="1:2" x14ac:dyDescent="0.35">
      <c r="A35" s="1"/>
    </row>
    <row r="36" spans="1:2" x14ac:dyDescent="0.35">
      <c r="B36" s="7" t="s">
        <v>1</v>
      </c>
    </row>
    <row r="38" spans="1:2" x14ac:dyDescent="0.35">
      <c r="A38" s="1"/>
    </row>
    <row r="39" spans="1:2" x14ac:dyDescent="0.35">
      <c r="A39" s="1"/>
    </row>
    <row r="40" spans="1:2" x14ac:dyDescent="0.35">
      <c r="A40" s="1"/>
    </row>
    <row r="41" spans="1:2" x14ac:dyDescent="0.35">
      <c r="A41" s="1"/>
    </row>
    <row r="42" spans="1:2" x14ac:dyDescent="0.35">
      <c r="A42" s="1"/>
    </row>
    <row r="43" spans="1:2" x14ac:dyDescent="0.35">
      <c r="A43" s="1"/>
    </row>
    <row r="44" spans="1:2" x14ac:dyDescent="0.35">
      <c r="A44" s="1"/>
    </row>
    <row r="45" spans="1:2" x14ac:dyDescent="0.35">
      <c r="A45" s="1"/>
    </row>
    <row r="46" spans="1:2" x14ac:dyDescent="0.35">
      <c r="A46" s="1"/>
    </row>
    <row r="47" spans="1:2" x14ac:dyDescent="0.35">
      <c r="A47" s="1"/>
    </row>
    <row r="48" spans="1:2"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sheetData>
  <mergeCells count="5">
    <mergeCell ref="A2:B2"/>
    <mergeCell ref="A3:B3"/>
    <mergeCell ref="A31:B31"/>
    <mergeCell ref="A32:B32"/>
    <mergeCell ref="A34:B34"/>
  </mergeCells>
  <conditionalFormatting sqref="B17">
    <cfRule type="containsText" dxfId="23" priority="7" stopIfTrue="1" operator="containsText" text="Fail">
      <formula>NOT(ISERROR(SEARCH("Fail",B17)))</formula>
    </cfRule>
    <cfRule type="containsText" dxfId="22" priority="8" stopIfTrue="1" operator="containsText" text="Pass">
      <formula>NOT(ISERROR(SEARCH("Pass",B17)))</formula>
    </cfRule>
    <cfRule type="expression" priority="9" stopIfTrue="1">
      <formula>IF($B$16&lt;9.86%,"Fail","Pass")</formula>
    </cfRule>
  </conditionalFormatting>
  <conditionalFormatting sqref="B23">
    <cfRule type="containsText" dxfId="21" priority="4" stopIfTrue="1" operator="containsText" text="Fail">
      <formula>NOT(ISERROR(SEARCH("Fail",B23)))</formula>
    </cfRule>
    <cfRule type="containsText" dxfId="20" priority="5" stopIfTrue="1" operator="containsText" text="Pass">
      <formula>NOT(ISERROR(SEARCH("Pass",B23)))</formula>
    </cfRule>
    <cfRule type="expression" priority="6" stopIfTrue="1">
      <formula>IF($B$16&lt;9.86%,"Fail","Pass")</formula>
    </cfRule>
  </conditionalFormatting>
  <conditionalFormatting sqref="B28:B29">
    <cfRule type="containsText" dxfId="19" priority="1" stopIfTrue="1" operator="containsText" text="Fail">
      <formula>NOT(ISERROR(SEARCH("Fail",B28)))</formula>
    </cfRule>
    <cfRule type="containsText" dxfId="18" priority="2" stopIfTrue="1" operator="containsText" text="Pass">
      <formula>NOT(ISERROR(SEARCH("Pass",B28)))</formula>
    </cfRule>
    <cfRule type="expression" priority="3" stopIfTrue="1">
      <formula>IF($B$16&lt;9.86%,"Fail","Pass")</formula>
    </cfRule>
  </conditionalFormatting>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view="pageBreakPreview" zoomScale="80" zoomScaleNormal="100" zoomScaleSheetLayoutView="80" workbookViewId="0">
      <selection activeCell="B27" sqref="B27"/>
    </sheetView>
  </sheetViews>
  <sheetFormatPr defaultRowHeight="14.5" x14ac:dyDescent="0.35"/>
  <cols>
    <col min="1" max="1" width="135.1796875" customWidth="1"/>
    <col min="2" max="2" width="81.36328125" customWidth="1"/>
    <col min="3" max="3" width="26.453125" customWidth="1"/>
    <col min="5" max="5" width="21.453125" customWidth="1"/>
  </cols>
  <sheetData>
    <row r="1" spans="1:7" ht="115.5" customHeight="1" x14ac:dyDescent="0.35">
      <c r="B1" s="40" t="s">
        <v>59</v>
      </c>
    </row>
    <row r="2" spans="1:7" ht="80" customHeight="1" x14ac:dyDescent="0.35">
      <c r="A2" s="50" t="s">
        <v>53</v>
      </c>
      <c r="B2" s="51"/>
    </row>
    <row r="3" spans="1:7" ht="103" customHeight="1" x14ac:dyDescent="0.45">
      <c r="A3" s="52" t="s">
        <v>24</v>
      </c>
      <c r="B3" s="53"/>
    </row>
    <row r="4" spans="1:7" ht="18" customHeight="1" x14ac:dyDescent="0.35">
      <c r="A4" s="2"/>
      <c r="B4" s="37" t="s">
        <v>39</v>
      </c>
    </row>
    <row r="5" spans="1:7" x14ac:dyDescent="0.35">
      <c r="A5" s="25" t="s">
        <v>25</v>
      </c>
      <c r="B5" s="28" t="s">
        <v>4</v>
      </c>
      <c r="C5" s="27"/>
      <c r="D5" s="27"/>
      <c r="E5" s="27"/>
      <c r="F5" s="27"/>
      <c r="G5" s="27"/>
    </row>
    <row r="6" spans="1:7" x14ac:dyDescent="0.35">
      <c r="A6" s="25" t="s">
        <v>26</v>
      </c>
      <c r="B6" s="28" t="s">
        <v>22</v>
      </c>
      <c r="C6" s="27"/>
      <c r="D6" s="27"/>
      <c r="E6" s="27"/>
      <c r="F6" s="27"/>
      <c r="G6" s="27"/>
    </row>
    <row r="7" spans="1:7" x14ac:dyDescent="0.35">
      <c r="A7" s="25" t="s">
        <v>27</v>
      </c>
      <c r="B7" s="29">
        <v>101.93</v>
      </c>
      <c r="C7" s="27"/>
      <c r="D7" s="27"/>
      <c r="E7" s="27"/>
      <c r="F7" s="27"/>
      <c r="G7" s="27"/>
    </row>
    <row r="8" spans="1:7" x14ac:dyDescent="0.35">
      <c r="A8" s="25" t="s">
        <v>28</v>
      </c>
      <c r="B8" s="30">
        <f>B7*12</f>
        <v>1223.1600000000001</v>
      </c>
      <c r="C8" s="27"/>
      <c r="D8" s="27"/>
      <c r="E8" s="27"/>
      <c r="F8" s="27"/>
      <c r="G8" s="27"/>
    </row>
    <row r="9" spans="1:7" x14ac:dyDescent="0.35">
      <c r="A9" s="25" t="s">
        <v>29</v>
      </c>
      <c r="B9" s="30">
        <v>15080</v>
      </c>
      <c r="C9" s="27"/>
      <c r="D9" s="27"/>
      <c r="E9" s="27"/>
      <c r="F9" s="27"/>
      <c r="G9" s="27"/>
    </row>
    <row r="10" spans="1:7" x14ac:dyDescent="0.35">
      <c r="A10" s="25" t="s">
        <v>30</v>
      </c>
      <c r="B10" s="30">
        <v>15</v>
      </c>
      <c r="C10" s="27"/>
      <c r="D10" s="27"/>
      <c r="E10" s="27"/>
      <c r="F10" s="27"/>
      <c r="G10" s="27"/>
    </row>
    <row r="11" spans="1:7" ht="15.5" customHeight="1" x14ac:dyDescent="0.35">
      <c r="A11" s="3"/>
      <c r="B11" s="4"/>
      <c r="C11" s="27"/>
      <c r="D11" s="27"/>
      <c r="E11" s="27"/>
      <c r="F11" s="27"/>
      <c r="G11" s="27"/>
    </row>
    <row r="12" spans="1:7" ht="8" customHeight="1" x14ac:dyDescent="0.35">
      <c r="A12" s="2"/>
      <c r="B12" s="2"/>
      <c r="C12" s="27"/>
      <c r="D12" s="27"/>
      <c r="E12" s="27"/>
      <c r="F12" s="27"/>
      <c r="G12" s="27"/>
    </row>
    <row r="13" spans="1:7" ht="21" x14ac:dyDescent="0.5">
      <c r="A13" s="22" t="s">
        <v>2</v>
      </c>
      <c r="B13" s="2"/>
      <c r="C13" s="27"/>
      <c r="D13" s="27"/>
      <c r="E13" s="27"/>
      <c r="F13" s="27"/>
      <c r="G13" s="27"/>
    </row>
    <row r="14" spans="1:7" x14ac:dyDescent="0.35">
      <c r="A14" s="26" t="s">
        <v>31</v>
      </c>
      <c r="B14" s="31">
        <f>B8</f>
        <v>1223.1600000000001</v>
      </c>
      <c r="C14" s="27"/>
      <c r="D14" s="27"/>
      <c r="E14" s="27"/>
      <c r="F14" s="27"/>
      <c r="G14" s="27"/>
    </row>
    <row r="15" spans="1:7" x14ac:dyDescent="0.35">
      <c r="A15" s="26" t="s">
        <v>32</v>
      </c>
      <c r="B15" s="31">
        <f>B9</f>
        <v>15080</v>
      </c>
      <c r="C15" s="27"/>
      <c r="D15" s="27"/>
      <c r="E15" s="27"/>
      <c r="F15" s="27"/>
      <c r="G15" s="27"/>
    </row>
    <row r="16" spans="1:7" ht="29" x14ac:dyDescent="0.35">
      <c r="A16" s="26" t="s">
        <v>54</v>
      </c>
      <c r="B16" s="32">
        <f>B14/B15</f>
        <v>8.1111405835543771E-2</v>
      </c>
      <c r="C16" s="27"/>
      <c r="D16" s="27"/>
      <c r="E16" s="27"/>
      <c r="F16" s="27"/>
      <c r="G16" s="27"/>
    </row>
    <row r="17" spans="1:7" x14ac:dyDescent="0.35">
      <c r="A17" s="26"/>
      <c r="B17" s="23" t="str">
        <f>IF(B16&lt;0.0839,"Pass","Fail")</f>
        <v>Pass</v>
      </c>
      <c r="C17" s="27"/>
      <c r="D17" s="27"/>
      <c r="E17" s="27"/>
      <c r="F17" s="27"/>
      <c r="G17" s="27"/>
    </row>
    <row r="18" spans="1:7" ht="21" x14ac:dyDescent="0.5">
      <c r="A18" s="6" t="s">
        <v>15</v>
      </c>
      <c r="C18" s="27"/>
      <c r="D18" s="27"/>
      <c r="E18" s="27"/>
      <c r="F18" s="27"/>
      <c r="G18" s="27"/>
    </row>
    <row r="19" spans="1:7" x14ac:dyDescent="0.35">
      <c r="A19" s="26" t="s">
        <v>34</v>
      </c>
      <c r="B19" s="31">
        <f>B7</f>
        <v>101.93</v>
      </c>
      <c r="C19" s="27"/>
      <c r="D19" s="27"/>
      <c r="E19" s="27"/>
      <c r="F19" s="27"/>
      <c r="G19" s="27"/>
    </row>
    <row r="20" spans="1:7" x14ac:dyDescent="0.35">
      <c r="A20" s="26" t="s">
        <v>35</v>
      </c>
      <c r="B20" s="33">
        <f>B10</f>
        <v>15</v>
      </c>
      <c r="C20" s="27"/>
      <c r="D20" s="27"/>
      <c r="E20" s="27"/>
      <c r="F20" s="27"/>
      <c r="G20" s="27"/>
    </row>
    <row r="21" spans="1:7" x14ac:dyDescent="0.35">
      <c r="A21" s="26" t="s">
        <v>36</v>
      </c>
      <c r="B21" s="31">
        <f>B20*130</f>
        <v>1950</v>
      </c>
      <c r="C21" s="27"/>
      <c r="D21" s="27"/>
      <c r="E21" s="27"/>
      <c r="F21" s="27"/>
      <c r="G21" s="27"/>
    </row>
    <row r="22" spans="1:7" ht="29" x14ac:dyDescent="0.35">
      <c r="A22" s="26" t="s">
        <v>55</v>
      </c>
      <c r="B22" s="32">
        <f>B19/B21</f>
        <v>5.2271794871794876E-2</v>
      </c>
      <c r="D22" s="27"/>
      <c r="E22" s="27"/>
      <c r="F22" s="27"/>
      <c r="G22" s="27"/>
    </row>
    <row r="23" spans="1:7" x14ac:dyDescent="0.35">
      <c r="A23" s="26"/>
      <c r="B23" s="5" t="str">
        <f>IF(B22&lt;0.0839,"Pass","Fail")</f>
        <v>Pass</v>
      </c>
      <c r="C23" s="27"/>
      <c r="D23" s="27"/>
      <c r="E23" s="27"/>
      <c r="F23" s="27"/>
      <c r="G23" s="27"/>
    </row>
    <row r="24" spans="1:7" ht="21" x14ac:dyDescent="0.5">
      <c r="A24" s="22" t="s">
        <v>3</v>
      </c>
      <c r="C24" s="27"/>
      <c r="D24" s="27"/>
      <c r="E24" s="27"/>
      <c r="F24" s="27"/>
      <c r="G24" s="27"/>
    </row>
    <row r="25" spans="1:7" x14ac:dyDescent="0.35">
      <c r="A25" s="26" t="s">
        <v>20</v>
      </c>
      <c r="B25" s="31">
        <f>B8</f>
        <v>1223.1600000000001</v>
      </c>
      <c r="C25" s="27"/>
      <c r="D25" s="27"/>
      <c r="E25" s="27"/>
      <c r="F25" s="27"/>
      <c r="G25" s="27"/>
    </row>
    <row r="26" spans="1:7" x14ac:dyDescent="0.35">
      <c r="A26" s="26" t="s">
        <v>37</v>
      </c>
      <c r="B26" s="31">
        <v>14580</v>
      </c>
      <c r="C26" s="27"/>
      <c r="D26" s="27"/>
      <c r="E26" s="27"/>
      <c r="F26" s="27"/>
      <c r="G26" s="27"/>
    </row>
    <row r="27" spans="1:7" x14ac:dyDescent="0.35">
      <c r="A27" s="26" t="s">
        <v>21</v>
      </c>
      <c r="B27" s="31">
        <v>101.93</v>
      </c>
      <c r="C27" s="27"/>
      <c r="D27" s="27"/>
      <c r="E27" s="27"/>
      <c r="F27" s="27"/>
      <c r="G27" s="27"/>
    </row>
    <row r="28" spans="1:7" x14ac:dyDescent="0.35">
      <c r="A28" s="26" t="s">
        <v>56</v>
      </c>
      <c r="B28" s="38">
        <f>B25/B26</f>
        <v>8.3893004115226349E-2</v>
      </c>
    </row>
    <row r="29" spans="1:7" x14ac:dyDescent="0.35">
      <c r="A29" s="26"/>
      <c r="B29" s="36" t="str">
        <f>IF(B28&lt;0.0839,"Pass","Fail")</f>
        <v>Pass</v>
      </c>
    </row>
    <row r="30" spans="1:7" ht="21" x14ac:dyDescent="0.5">
      <c r="A30" s="22" t="s">
        <v>0</v>
      </c>
      <c r="B30" s="6"/>
    </row>
    <row r="31" spans="1:7" x14ac:dyDescent="0.35">
      <c r="A31" s="54" t="s">
        <v>23</v>
      </c>
      <c r="B31" s="54"/>
    </row>
    <row r="32" spans="1:7" x14ac:dyDescent="0.35">
      <c r="A32" s="55" t="s">
        <v>19</v>
      </c>
      <c r="B32" s="55"/>
    </row>
    <row r="33" spans="1:2" x14ac:dyDescent="0.35">
      <c r="A33" s="1"/>
    </row>
    <row r="34" spans="1:2" x14ac:dyDescent="0.35">
      <c r="A34" s="56" t="s">
        <v>1</v>
      </c>
      <c r="B34" s="56"/>
    </row>
    <row r="35" spans="1:2" x14ac:dyDescent="0.35">
      <c r="A35" s="1"/>
    </row>
    <row r="36" spans="1:2" x14ac:dyDescent="0.35">
      <c r="B36" s="7" t="s">
        <v>1</v>
      </c>
    </row>
    <row r="38" spans="1:2" x14ac:dyDescent="0.35">
      <c r="A38" s="1"/>
    </row>
    <row r="39" spans="1:2" x14ac:dyDescent="0.35">
      <c r="A39" s="1"/>
    </row>
    <row r="40" spans="1:2" x14ac:dyDescent="0.35">
      <c r="A40" s="1"/>
    </row>
    <row r="41" spans="1:2" x14ac:dyDescent="0.35">
      <c r="A41" s="1"/>
    </row>
    <row r="42" spans="1:2" x14ac:dyDescent="0.35">
      <c r="A42" s="1"/>
    </row>
    <row r="43" spans="1:2" x14ac:dyDescent="0.35">
      <c r="A43" s="1"/>
    </row>
    <row r="44" spans="1:2" x14ac:dyDescent="0.35">
      <c r="A44" s="1"/>
    </row>
    <row r="45" spans="1:2" x14ac:dyDescent="0.35">
      <c r="A45" s="1"/>
    </row>
    <row r="46" spans="1:2" x14ac:dyDescent="0.35">
      <c r="A46" s="1"/>
    </row>
    <row r="47" spans="1:2" x14ac:dyDescent="0.35">
      <c r="A47" s="1"/>
    </row>
    <row r="48" spans="1:2"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sheetData>
  <mergeCells count="5">
    <mergeCell ref="A34:B34"/>
    <mergeCell ref="A2:B2"/>
    <mergeCell ref="A3:B3"/>
    <mergeCell ref="A31:B31"/>
    <mergeCell ref="A32:B32"/>
  </mergeCells>
  <conditionalFormatting sqref="B17">
    <cfRule type="containsText" dxfId="17" priority="7" stopIfTrue="1" operator="containsText" text="Fail">
      <formula>NOT(ISERROR(SEARCH("Fail",B17)))</formula>
    </cfRule>
    <cfRule type="containsText" dxfId="16" priority="8" stopIfTrue="1" operator="containsText" text="Pass">
      <formula>NOT(ISERROR(SEARCH("Pass",B17)))</formula>
    </cfRule>
    <cfRule type="expression" priority="9" stopIfTrue="1">
      <formula>IF($B$16&lt;9.86%,"Fail","Pass")</formula>
    </cfRule>
  </conditionalFormatting>
  <conditionalFormatting sqref="B23">
    <cfRule type="containsText" dxfId="15" priority="4" stopIfTrue="1" operator="containsText" text="Fail">
      <formula>NOT(ISERROR(SEARCH("Fail",B23)))</formula>
    </cfRule>
    <cfRule type="containsText" dxfId="14" priority="5" stopIfTrue="1" operator="containsText" text="Pass">
      <formula>NOT(ISERROR(SEARCH("Pass",B23)))</formula>
    </cfRule>
    <cfRule type="expression" priority="6" stopIfTrue="1">
      <formula>IF($B$16&lt;9.86%,"Fail","Pass")</formula>
    </cfRule>
  </conditionalFormatting>
  <conditionalFormatting sqref="B28:B29">
    <cfRule type="containsText" dxfId="13" priority="1" stopIfTrue="1" operator="containsText" text="Fail">
      <formula>NOT(ISERROR(SEARCH("Fail",B28)))</formula>
    </cfRule>
    <cfRule type="containsText" dxfId="12" priority="2" stopIfTrue="1" operator="containsText" text="Pass">
      <formula>NOT(ISERROR(SEARCH("Pass",B28)))</formula>
    </cfRule>
    <cfRule type="expression" priority="3" stopIfTrue="1">
      <formula>IF($B$16&lt;9.86%,"Fail","Pass")</formula>
    </cfRule>
  </conditionalFormatting>
  <pageMargins left="0.7" right="0.7" top="0.75" bottom="0.75" header="0.3" footer="0.3"/>
  <pageSetup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5"/>
  <sheetViews>
    <sheetView view="pageBreakPreview" zoomScale="80" zoomScaleNormal="100" zoomScaleSheetLayoutView="80" workbookViewId="0">
      <selection activeCell="B8" sqref="B8"/>
    </sheetView>
  </sheetViews>
  <sheetFormatPr defaultRowHeight="14.5" x14ac:dyDescent="0.35"/>
  <cols>
    <col min="1" max="1" width="144.08984375" customWidth="1"/>
    <col min="2" max="2" width="81.36328125" customWidth="1"/>
    <col min="3" max="3" width="26.453125" customWidth="1"/>
  </cols>
  <sheetData>
    <row r="1" spans="1:7" ht="115.5" customHeight="1" x14ac:dyDescent="0.35">
      <c r="B1" s="34" t="s">
        <v>58</v>
      </c>
    </row>
    <row r="2" spans="1:7" ht="80" customHeight="1" x14ac:dyDescent="0.35">
      <c r="A2" s="50" t="s">
        <v>49</v>
      </c>
      <c r="B2" s="51"/>
    </row>
    <row r="3" spans="1:7" ht="104.5" customHeight="1" x14ac:dyDescent="0.45">
      <c r="A3" s="52" t="s">
        <v>24</v>
      </c>
      <c r="B3" s="53"/>
    </row>
    <row r="4" spans="1:7" ht="23" customHeight="1" x14ac:dyDescent="0.35">
      <c r="A4" s="2"/>
      <c r="B4" s="37" t="s">
        <v>39</v>
      </c>
    </row>
    <row r="5" spans="1:7" ht="18" customHeight="1" x14ac:dyDescent="0.35">
      <c r="A5" s="25" t="s">
        <v>25</v>
      </c>
      <c r="B5" s="28" t="s">
        <v>4</v>
      </c>
      <c r="C5" s="27"/>
      <c r="D5" s="27"/>
      <c r="E5" s="27"/>
      <c r="F5" s="27"/>
      <c r="G5" s="27"/>
    </row>
    <row r="6" spans="1:7" x14ac:dyDescent="0.35">
      <c r="A6" s="25" t="s">
        <v>26</v>
      </c>
      <c r="B6" s="28" t="s">
        <v>22</v>
      </c>
      <c r="C6" s="27"/>
      <c r="D6" s="27"/>
      <c r="E6" s="27"/>
      <c r="F6" s="27"/>
      <c r="G6" s="27"/>
    </row>
    <row r="7" spans="1:7" ht="29.5" customHeight="1" x14ac:dyDescent="0.35">
      <c r="A7" s="25" t="s">
        <v>27</v>
      </c>
      <c r="B7" s="29">
        <v>103.28</v>
      </c>
      <c r="C7" s="27"/>
      <c r="D7" s="27"/>
      <c r="E7" s="27"/>
      <c r="F7" s="27"/>
      <c r="G7" s="27"/>
    </row>
    <row r="8" spans="1:7" ht="18" customHeight="1" x14ac:dyDescent="0.35">
      <c r="A8" s="25" t="s">
        <v>28</v>
      </c>
      <c r="B8" s="30">
        <f>B7*12</f>
        <v>1239.3600000000001</v>
      </c>
      <c r="C8" s="27"/>
      <c r="D8" s="27"/>
      <c r="E8" s="27"/>
      <c r="F8" s="27"/>
      <c r="G8" s="27"/>
    </row>
    <row r="9" spans="1:7" ht="18" customHeight="1" x14ac:dyDescent="0.35">
      <c r="A9" s="25" t="s">
        <v>29</v>
      </c>
      <c r="B9" s="30">
        <v>15080</v>
      </c>
      <c r="C9" s="27"/>
      <c r="D9" s="27"/>
      <c r="E9" s="27"/>
      <c r="F9" s="27"/>
      <c r="G9" s="27"/>
    </row>
    <row r="10" spans="1:7" ht="18" customHeight="1" x14ac:dyDescent="0.35">
      <c r="A10" s="25" t="s">
        <v>30</v>
      </c>
      <c r="B10" s="30">
        <v>15</v>
      </c>
      <c r="C10" s="27"/>
      <c r="D10" s="27"/>
      <c r="E10" s="27"/>
      <c r="F10" s="27"/>
      <c r="G10" s="27"/>
    </row>
    <row r="11" spans="1:7" ht="11.25" customHeight="1" x14ac:dyDescent="0.35">
      <c r="A11" s="3"/>
      <c r="B11" s="4"/>
      <c r="C11" s="27"/>
      <c r="D11" s="27"/>
      <c r="E11" s="27"/>
      <c r="F11" s="27"/>
      <c r="G11" s="27"/>
    </row>
    <row r="12" spans="1:7" ht="6.75" customHeight="1" x14ac:dyDescent="0.35">
      <c r="A12" s="2"/>
      <c r="B12" s="2"/>
      <c r="C12" s="27"/>
      <c r="D12" s="27"/>
      <c r="E12" s="27"/>
      <c r="F12" s="27"/>
      <c r="G12" s="27"/>
    </row>
    <row r="13" spans="1:7" ht="21" x14ac:dyDescent="0.5">
      <c r="A13" s="22" t="s">
        <v>2</v>
      </c>
      <c r="B13" s="2"/>
      <c r="C13" s="27"/>
      <c r="D13" s="27"/>
      <c r="E13" s="27"/>
      <c r="F13" s="27"/>
      <c r="G13" s="27"/>
    </row>
    <row r="14" spans="1:7" x14ac:dyDescent="0.35">
      <c r="A14" s="26" t="s">
        <v>31</v>
      </c>
      <c r="B14" s="31">
        <f>B8</f>
        <v>1239.3600000000001</v>
      </c>
      <c r="C14" s="27"/>
      <c r="D14" s="27"/>
      <c r="E14" s="27"/>
      <c r="F14" s="27"/>
      <c r="G14" s="27"/>
    </row>
    <row r="15" spans="1:7" x14ac:dyDescent="0.35">
      <c r="A15" s="26" t="s">
        <v>32</v>
      </c>
      <c r="B15" s="31">
        <f>B9</f>
        <v>15080</v>
      </c>
      <c r="C15" s="27"/>
      <c r="D15" s="27"/>
      <c r="E15" s="27"/>
      <c r="F15" s="27"/>
      <c r="G15" s="27"/>
    </row>
    <row r="16" spans="1:7" ht="29" x14ac:dyDescent="0.35">
      <c r="A16" s="26" t="s">
        <v>50</v>
      </c>
      <c r="B16" s="32">
        <f>B14/B15</f>
        <v>8.2185676392572959E-2</v>
      </c>
      <c r="C16" s="27"/>
      <c r="D16" s="27"/>
      <c r="E16" s="27"/>
      <c r="F16" s="27"/>
      <c r="G16" s="27"/>
    </row>
    <row r="17" spans="1:7" x14ac:dyDescent="0.35">
      <c r="A17" s="26"/>
      <c r="B17" s="23" t="str">
        <f>IF(B16&lt;0.0912,"Pass","Fail")</f>
        <v>Pass</v>
      </c>
      <c r="C17" s="27"/>
      <c r="D17" s="27"/>
      <c r="E17" s="27"/>
      <c r="F17" s="27"/>
      <c r="G17" s="27"/>
    </row>
    <row r="18" spans="1:7" ht="21" x14ac:dyDescent="0.5">
      <c r="A18" s="6" t="s">
        <v>15</v>
      </c>
      <c r="C18" s="27"/>
      <c r="D18" s="27"/>
      <c r="E18" s="27"/>
      <c r="F18" s="27"/>
      <c r="G18" s="27"/>
    </row>
    <row r="19" spans="1:7" x14ac:dyDescent="0.35">
      <c r="A19" s="26" t="s">
        <v>34</v>
      </c>
      <c r="B19" s="31">
        <f>B7</f>
        <v>103.28</v>
      </c>
      <c r="C19" s="27"/>
      <c r="D19" s="27"/>
      <c r="E19" s="27"/>
      <c r="F19" s="27"/>
      <c r="G19" s="27"/>
    </row>
    <row r="20" spans="1:7" x14ac:dyDescent="0.35">
      <c r="A20" s="26" t="s">
        <v>35</v>
      </c>
      <c r="B20" s="33">
        <f>B10</f>
        <v>15</v>
      </c>
      <c r="C20" s="27"/>
      <c r="D20" s="27"/>
      <c r="E20" s="27"/>
      <c r="F20" s="27"/>
      <c r="G20" s="27"/>
    </row>
    <row r="21" spans="1:7" ht="14.5" customHeight="1" x14ac:dyDescent="0.35">
      <c r="A21" s="26" t="s">
        <v>36</v>
      </c>
      <c r="B21" s="31">
        <f>B20*130</f>
        <v>1950</v>
      </c>
      <c r="C21" s="27"/>
      <c r="D21" s="27"/>
      <c r="E21" s="27"/>
      <c r="F21" s="27"/>
      <c r="G21" s="27"/>
    </row>
    <row r="22" spans="1:7" ht="29" x14ac:dyDescent="0.35">
      <c r="A22" s="26" t="s">
        <v>51</v>
      </c>
      <c r="B22" s="32">
        <f>B19/B21</f>
        <v>5.2964102564102562E-2</v>
      </c>
      <c r="D22" s="27"/>
      <c r="E22" s="27"/>
      <c r="F22" s="27"/>
      <c r="G22" s="27"/>
    </row>
    <row r="23" spans="1:7" x14ac:dyDescent="0.35">
      <c r="A23" s="26"/>
      <c r="B23" s="5" t="str">
        <f>IF(B22&lt;0.0912,"Pass","Fail")</f>
        <v>Pass</v>
      </c>
      <c r="C23" s="27"/>
      <c r="D23" s="27"/>
      <c r="E23" s="27"/>
      <c r="F23" s="27"/>
      <c r="G23" s="27"/>
    </row>
    <row r="24" spans="1:7" ht="21" x14ac:dyDescent="0.5">
      <c r="A24" s="22" t="s">
        <v>3</v>
      </c>
      <c r="C24" s="27"/>
      <c r="D24" s="27"/>
      <c r="E24" s="27"/>
      <c r="F24" s="27"/>
      <c r="G24" s="27"/>
    </row>
    <row r="25" spans="1:7" x14ac:dyDescent="0.35">
      <c r="A25" s="26" t="s">
        <v>20</v>
      </c>
      <c r="B25" s="31">
        <f>B8</f>
        <v>1239.3600000000001</v>
      </c>
      <c r="C25" s="27"/>
      <c r="D25" s="27"/>
      <c r="E25" s="27"/>
      <c r="F25" s="27"/>
      <c r="G25" s="27"/>
    </row>
    <row r="26" spans="1:7" ht="17.25" customHeight="1" x14ac:dyDescent="0.35">
      <c r="A26" s="26" t="s">
        <v>37</v>
      </c>
      <c r="B26" s="31">
        <v>13590</v>
      </c>
      <c r="C26" s="27"/>
      <c r="D26" s="27"/>
      <c r="E26" s="27"/>
      <c r="F26" s="27"/>
      <c r="G26" s="27"/>
    </row>
    <row r="27" spans="1:7" ht="17.25" customHeight="1" x14ac:dyDescent="0.35">
      <c r="A27" s="26" t="s">
        <v>21</v>
      </c>
      <c r="B27" s="31">
        <v>103.28</v>
      </c>
      <c r="C27" s="27"/>
      <c r="D27" s="27"/>
      <c r="E27" s="27"/>
      <c r="F27" s="27"/>
      <c r="G27" s="27"/>
    </row>
    <row r="28" spans="1:7" ht="29" customHeight="1" x14ac:dyDescent="0.35">
      <c r="A28" s="26" t="s">
        <v>52</v>
      </c>
      <c r="B28" s="38">
        <f>B25/B26</f>
        <v>9.1196467991169983E-2</v>
      </c>
    </row>
    <row r="29" spans="1:7" x14ac:dyDescent="0.35">
      <c r="A29" s="26"/>
      <c r="B29" s="36" t="str">
        <f>IF(B28&lt;0.0912,"Pass","Fail")</f>
        <v>Pass</v>
      </c>
    </row>
    <row r="30" spans="1:7" ht="21" x14ac:dyDescent="0.5">
      <c r="A30" s="22" t="s">
        <v>0</v>
      </c>
      <c r="B30" s="6"/>
    </row>
    <row r="31" spans="1:7" ht="17" customHeight="1" x14ac:dyDescent="0.35">
      <c r="A31" s="54" t="s">
        <v>23</v>
      </c>
      <c r="B31" s="54"/>
    </row>
    <row r="32" spans="1:7" ht="18.5" customHeight="1" x14ac:dyDescent="0.35">
      <c r="A32" s="55" t="s">
        <v>19</v>
      </c>
      <c r="B32" s="55"/>
    </row>
    <row r="33" spans="1:2" x14ac:dyDescent="0.35">
      <c r="A33" s="1"/>
    </row>
    <row r="34" spans="1:2" ht="14.5" customHeight="1" x14ac:dyDescent="0.35">
      <c r="A34" s="56" t="s">
        <v>1</v>
      </c>
      <c r="B34" s="56"/>
    </row>
    <row r="35" spans="1:2" x14ac:dyDescent="0.35">
      <c r="A35" s="1"/>
    </row>
    <row r="36" spans="1:2" x14ac:dyDescent="0.35">
      <c r="B36" s="7" t="s">
        <v>1</v>
      </c>
    </row>
    <row r="38" spans="1:2" x14ac:dyDescent="0.35">
      <c r="A38" s="1"/>
    </row>
    <row r="39" spans="1:2" x14ac:dyDescent="0.35">
      <c r="A39" s="1"/>
    </row>
    <row r="40" spans="1:2" x14ac:dyDescent="0.35">
      <c r="A40" s="1"/>
    </row>
    <row r="41" spans="1:2" x14ac:dyDescent="0.35">
      <c r="A41" s="1"/>
    </row>
    <row r="42" spans="1:2" x14ac:dyDescent="0.35">
      <c r="A42" s="1"/>
    </row>
    <row r="43" spans="1:2" x14ac:dyDescent="0.35">
      <c r="A43" s="1"/>
    </row>
    <row r="44" spans="1:2" x14ac:dyDescent="0.35">
      <c r="A44" s="1"/>
    </row>
    <row r="45" spans="1:2" x14ac:dyDescent="0.35">
      <c r="A45" s="1"/>
    </row>
    <row r="46" spans="1:2" x14ac:dyDescent="0.35">
      <c r="A46" s="1"/>
    </row>
    <row r="47" spans="1:2" x14ac:dyDescent="0.35">
      <c r="A47" s="1"/>
    </row>
    <row r="48" spans="1:2"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sheetData>
  <mergeCells count="5">
    <mergeCell ref="A34:B34"/>
    <mergeCell ref="A2:B2"/>
    <mergeCell ref="A3:B3"/>
    <mergeCell ref="A31:B31"/>
    <mergeCell ref="A32:B32"/>
  </mergeCells>
  <conditionalFormatting sqref="B17">
    <cfRule type="containsText" dxfId="11" priority="7" stopIfTrue="1" operator="containsText" text="Fail">
      <formula>NOT(ISERROR(SEARCH("Fail",B17)))</formula>
    </cfRule>
    <cfRule type="containsText" dxfId="10" priority="8" stopIfTrue="1" operator="containsText" text="Pass">
      <formula>NOT(ISERROR(SEARCH("Pass",B17)))</formula>
    </cfRule>
    <cfRule type="expression" priority="9" stopIfTrue="1">
      <formula>IF($B$16&lt;9.86%,"Fail","Pass")</formula>
    </cfRule>
  </conditionalFormatting>
  <conditionalFormatting sqref="B23">
    <cfRule type="containsText" dxfId="9" priority="4" stopIfTrue="1" operator="containsText" text="Fail">
      <formula>NOT(ISERROR(SEARCH("Fail",B23)))</formula>
    </cfRule>
    <cfRule type="containsText" dxfId="8" priority="5" stopIfTrue="1" operator="containsText" text="Pass">
      <formula>NOT(ISERROR(SEARCH("Pass",B23)))</formula>
    </cfRule>
    <cfRule type="expression" priority="6" stopIfTrue="1">
      <formula>IF($B$16&lt;9.86%,"Fail","Pass")</formula>
    </cfRule>
  </conditionalFormatting>
  <conditionalFormatting sqref="B28:B29">
    <cfRule type="containsText" dxfId="7" priority="1" stopIfTrue="1" operator="containsText" text="Fail">
      <formula>NOT(ISERROR(SEARCH("Fail",B28)))</formula>
    </cfRule>
    <cfRule type="containsText" dxfId="6" priority="2" stopIfTrue="1" operator="containsText" text="Pass">
      <formula>NOT(ISERROR(SEARCH("Pass",B28)))</formula>
    </cfRule>
    <cfRule type="expression" priority="3" stopIfTrue="1">
      <formula>IF($B$16&lt;9.86%,"Fail","Pass")</formula>
    </cfRule>
  </conditionalFormatting>
  <pageMargins left="0.7" right="0.7" top="0.75" bottom="0.75" header="0.3" footer="0.3"/>
  <pageSetup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5"/>
  <sheetViews>
    <sheetView view="pageBreakPreview" zoomScale="70" zoomScaleNormal="100" zoomScaleSheetLayoutView="70" workbookViewId="0">
      <selection activeCell="B11" sqref="B11"/>
    </sheetView>
  </sheetViews>
  <sheetFormatPr defaultRowHeight="14.5" x14ac:dyDescent="0.35"/>
  <cols>
    <col min="1" max="1" width="143.90625" customWidth="1"/>
    <col min="2" max="2" width="81.1796875" customWidth="1"/>
    <col min="3" max="3" width="26.453125" customWidth="1"/>
    <col min="6" max="6" width="18.54296875" customWidth="1"/>
    <col min="7" max="7" width="21" customWidth="1"/>
  </cols>
  <sheetData>
    <row r="1" spans="1:7" ht="115.5" customHeight="1" x14ac:dyDescent="0.35">
      <c r="B1" s="34" t="s">
        <v>17</v>
      </c>
    </row>
    <row r="2" spans="1:7" ht="80.5" customHeight="1" x14ac:dyDescent="0.35">
      <c r="A2" s="50" t="s">
        <v>18</v>
      </c>
      <c r="B2" s="51"/>
    </row>
    <row r="3" spans="1:7" ht="104.5" customHeight="1" x14ac:dyDescent="0.45">
      <c r="A3" s="52" t="s">
        <v>24</v>
      </c>
      <c r="B3" s="53"/>
    </row>
    <row r="4" spans="1:7" ht="23" customHeight="1" x14ac:dyDescent="0.35">
      <c r="A4" s="2"/>
      <c r="B4" s="37" t="s">
        <v>39</v>
      </c>
    </row>
    <row r="5" spans="1:7" ht="18" customHeight="1" x14ac:dyDescent="0.35">
      <c r="A5" s="25" t="s">
        <v>25</v>
      </c>
      <c r="B5" s="28" t="s">
        <v>4</v>
      </c>
      <c r="C5" s="27"/>
      <c r="D5" s="27"/>
      <c r="E5" s="27"/>
      <c r="F5" s="27"/>
      <c r="G5" s="27"/>
    </row>
    <row r="6" spans="1:7" x14ac:dyDescent="0.35">
      <c r="A6" s="25" t="s">
        <v>26</v>
      </c>
      <c r="B6" s="28" t="s">
        <v>22</v>
      </c>
      <c r="C6" s="27"/>
      <c r="D6" s="27"/>
      <c r="E6" s="27"/>
      <c r="F6" s="27"/>
      <c r="G6" s="27"/>
    </row>
    <row r="7" spans="1:7" ht="18" customHeight="1" x14ac:dyDescent="0.35">
      <c r="A7" s="25" t="s">
        <v>27</v>
      </c>
      <c r="B7" s="29">
        <v>103.14</v>
      </c>
      <c r="C7" s="27"/>
      <c r="D7" s="27"/>
      <c r="E7" s="27"/>
      <c r="F7" s="27"/>
      <c r="G7" s="27"/>
    </row>
    <row r="8" spans="1:7" ht="18" customHeight="1" x14ac:dyDescent="0.35">
      <c r="A8" s="25" t="s">
        <v>28</v>
      </c>
      <c r="B8" s="30">
        <f>B7*12</f>
        <v>1237.68</v>
      </c>
      <c r="C8" s="27"/>
      <c r="D8" s="27"/>
      <c r="E8" s="27"/>
      <c r="F8" s="27"/>
      <c r="G8" s="27"/>
    </row>
    <row r="9" spans="1:7" ht="18" customHeight="1" x14ac:dyDescent="0.35">
      <c r="A9" s="25" t="s">
        <v>29</v>
      </c>
      <c r="B9" s="30">
        <v>15080</v>
      </c>
      <c r="C9" s="27"/>
      <c r="D9" s="27"/>
      <c r="E9" s="27"/>
      <c r="F9" s="27"/>
      <c r="G9" s="27"/>
    </row>
    <row r="10" spans="1:7" ht="18" customHeight="1" x14ac:dyDescent="0.35">
      <c r="A10" s="25" t="s">
        <v>30</v>
      </c>
      <c r="B10" s="30">
        <v>15</v>
      </c>
      <c r="C10" s="27"/>
      <c r="D10" s="27"/>
      <c r="E10" s="27"/>
      <c r="F10" s="27"/>
      <c r="G10" s="27"/>
    </row>
    <row r="11" spans="1:7" ht="11.25" customHeight="1" x14ac:dyDescent="0.35">
      <c r="A11" s="3"/>
      <c r="B11" s="4"/>
      <c r="C11" s="27"/>
      <c r="D11" s="27"/>
      <c r="E11" s="27"/>
      <c r="F11" s="27"/>
      <c r="G11" s="27"/>
    </row>
    <row r="12" spans="1:7" ht="6.75" customHeight="1" x14ac:dyDescent="0.35">
      <c r="A12" s="2"/>
      <c r="B12" s="2"/>
      <c r="C12" s="27"/>
      <c r="D12" s="27"/>
      <c r="E12" s="27"/>
      <c r="F12" s="27"/>
      <c r="G12" s="27"/>
    </row>
    <row r="13" spans="1:7" ht="21" x14ac:dyDescent="0.5">
      <c r="A13" s="22" t="s">
        <v>2</v>
      </c>
      <c r="B13" s="2"/>
      <c r="C13" s="27"/>
      <c r="D13" s="27"/>
      <c r="E13" s="27"/>
      <c r="F13" s="27"/>
      <c r="G13" s="27"/>
    </row>
    <row r="14" spans="1:7" x14ac:dyDescent="0.35">
      <c r="A14" s="26" t="s">
        <v>31</v>
      </c>
      <c r="B14" s="31">
        <f>B8</f>
        <v>1237.68</v>
      </c>
      <c r="C14" s="27"/>
      <c r="D14" s="27"/>
      <c r="E14" s="27"/>
      <c r="F14" s="27"/>
      <c r="G14" s="27"/>
    </row>
    <row r="15" spans="1:7" x14ac:dyDescent="0.35">
      <c r="A15" s="26" t="s">
        <v>32</v>
      </c>
      <c r="B15" s="31">
        <f>B9</f>
        <v>15080</v>
      </c>
      <c r="C15" s="27"/>
      <c r="D15" s="27"/>
      <c r="E15" s="27"/>
      <c r="F15" s="27"/>
      <c r="G15" s="27"/>
    </row>
    <row r="16" spans="1:7" ht="29" x14ac:dyDescent="0.35">
      <c r="A16" s="26" t="s">
        <v>33</v>
      </c>
      <c r="B16" s="32">
        <f>B14/B15</f>
        <v>8.2074270557029178E-2</v>
      </c>
      <c r="C16" s="27"/>
      <c r="D16" s="27"/>
      <c r="E16" s="27"/>
      <c r="F16" s="27"/>
      <c r="G16" s="27"/>
    </row>
    <row r="17" spans="1:7" x14ac:dyDescent="0.35">
      <c r="A17" s="26"/>
      <c r="B17" s="23" t="str">
        <f>IF(B16&lt;0.0961,"Pass","Fail")</f>
        <v>Pass</v>
      </c>
      <c r="C17" s="27"/>
      <c r="D17" s="27"/>
      <c r="E17" s="27"/>
      <c r="F17" s="27"/>
      <c r="G17" s="27"/>
    </row>
    <row r="18" spans="1:7" ht="21" x14ac:dyDescent="0.5">
      <c r="A18" s="6" t="s">
        <v>15</v>
      </c>
      <c r="C18" s="27"/>
      <c r="D18" s="27"/>
      <c r="E18" s="27"/>
      <c r="F18" s="27"/>
      <c r="G18" s="27"/>
    </row>
    <row r="19" spans="1:7" x14ac:dyDescent="0.35">
      <c r="A19" s="26" t="s">
        <v>34</v>
      </c>
      <c r="B19" s="31">
        <f>B7</f>
        <v>103.14</v>
      </c>
      <c r="C19" s="27"/>
      <c r="D19" s="27"/>
      <c r="E19" s="27"/>
      <c r="F19" s="27"/>
      <c r="G19" s="27"/>
    </row>
    <row r="20" spans="1:7" x14ac:dyDescent="0.35">
      <c r="A20" s="26" t="s">
        <v>35</v>
      </c>
      <c r="B20" s="33">
        <f>B10</f>
        <v>15</v>
      </c>
      <c r="C20" s="27"/>
      <c r="D20" s="27"/>
      <c r="E20" s="27"/>
      <c r="F20" s="27"/>
      <c r="G20" s="27"/>
    </row>
    <row r="21" spans="1:7" x14ac:dyDescent="0.35">
      <c r="A21" s="26" t="s">
        <v>36</v>
      </c>
      <c r="B21" s="31">
        <f>B20*130</f>
        <v>1950</v>
      </c>
      <c r="C21" s="27"/>
      <c r="D21" s="27"/>
      <c r="E21" s="27"/>
      <c r="F21" s="27"/>
      <c r="G21" s="27"/>
    </row>
    <row r="22" spans="1:7" ht="29" x14ac:dyDescent="0.35">
      <c r="A22" s="26" t="s">
        <v>40</v>
      </c>
      <c r="B22" s="32">
        <f>B19/B21</f>
        <v>5.289230769230769E-2</v>
      </c>
      <c r="D22" s="27"/>
      <c r="E22" s="27"/>
      <c r="F22" s="27"/>
      <c r="G22" s="27"/>
    </row>
    <row r="23" spans="1:7" x14ac:dyDescent="0.35">
      <c r="A23" s="26"/>
      <c r="B23" s="5" t="str">
        <f>IF(B22&lt;0.0961,"Pass","Fail")</f>
        <v>Pass</v>
      </c>
      <c r="C23" s="27"/>
      <c r="D23" s="27"/>
      <c r="E23" s="27"/>
      <c r="F23" s="27"/>
      <c r="G23" s="27"/>
    </row>
    <row r="24" spans="1:7" ht="21" x14ac:dyDescent="0.5">
      <c r="A24" s="22" t="s">
        <v>3</v>
      </c>
      <c r="C24" s="27"/>
      <c r="D24" s="27"/>
      <c r="E24" s="27"/>
      <c r="F24" s="27"/>
      <c r="G24" s="27"/>
    </row>
    <row r="25" spans="1:7" x14ac:dyDescent="0.35">
      <c r="A25" s="26" t="s">
        <v>20</v>
      </c>
      <c r="B25" s="31">
        <f>B8</f>
        <v>1237.68</v>
      </c>
      <c r="C25" s="27"/>
      <c r="D25" s="27"/>
      <c r="E25" s="27"/>
      <c r="F25" s="27"/>
      <c r="G25" s="27"/>
    </row>
    <row r="26" spans="1:7" ht="17.25" customHeight="1" x14ac:dyDescent="0.35">
      <c r="A26" s="26" t="s">
        <v>37</v>
      </c>
      <c r="B26" s="31">
        <v>12880</v>
      </c>
      <c r="C26" s="27"/>
      <c r="D26" s="27"/>
      <c r="E26" s="27"/>
      <c r="F26" s="27"/>
      <c r="G26" s="27"/>
    </row>
    <row r="27" spans="1:7" ht="17.25" customHeight="1" x14ac:dyDescent="0.35">
      <c r="A27" s="26" t="s">
        <v>21</v>
      </c>
      <c r="B27" s="31">
        <v>103.14</v>
      </c>
      <c r="C27" s="27"/>
      <c r="D27" s="27"/>
      <c r="E27" s="27"/>
      <c r="F27" s="27"/>
      <c r="G27" s="27"/>
    </row>
    <row r="28" spans="1:7" x14ac:dyDescent="0.35">
      <c r="A28" s="26" t="s">
        <v>38</v>
      </c>
      <c r="B28" s="38">
        <f>B25/B26</f>
        <v>9.6093167701863352E-2</v>
      </c>
    </row>
    <row r="29" spans="1:7" x14ac:dyDescent="0.35">
      <c r="A29" s="26"/>
      <c r="B29" s="36" t="str">
        <f>IF(B28&lt;0.0961,"Pass","Fail")</f>
        <v>Pass</v>
      </c>
    </row>
    <row r="30" spans="1:7" ht="21" x14ac:dyDescent="0.5">
      <c r="A30" s="22" t="s">
        <v>0</v>
      </c>
      <c r="B30" s="6"/>
    </row>
    <row r="31" spans="1:7" ht="17" customHeight="1" x14ac:dyDescent="0.35">
      <c r="A31" s="54" t="s">
        <v>23</v>
      </c>
      <c r="B31" s="54"/>
    </row>
    <row r="32" spans="1:7" ht="18.5" customHeight="1" x14ac:dyDescent="0.35">
      <c r="A32" s="55" t="s">
        <v>19</v>
      </c>
      <c r="B32" s="55"/>
    </row>
    <row r="33" spans="1:2" x14ac:dyDescent="0.35">
      <c r="A33" s="1"/>
    </row>
    <row r="34" spans="1:2" ht="14.5" customHeight="1" x14ac:dyDescent="0.35">
      <c r="A34" s="56" t="s">
        <v>1</v>
      </c>
      <c r="B34" s="56"/>
    </row>
    <row r="35" spans="1:2" x14ac:dyDescent="0.35">
      <c r="A35" s="1"/>
    </row>
    <row r="36" spans="1:2" x14ac:dyDescent="0.35">
      <c r="B36" s="7" t="s">
        <v>1</v>
      </c>
    </row>
    <row r="38" spans="1:2" x14ac:dyDescent="0.35">
      <c r="A38" s="1"/>
    </row>
    <row r="39" spans="1:2" x14ac:dyDescent="0.35">
      <c r="A39" s="1"/>
    </row>
    <row r="40" spans="1:2" x14ac:dyDescent="0.35">
      <c r="A40" s="1"/>
    </row>
    <row r="41" spans="1:2" x14ac:dyDescent="0.35">
      <c r="A41" s="1"/>
    </row>
    <row r="42" spans="1:2" x14ac:dyDescent="0.35">
      <c r="A42" s="1"/>
    </row>
    <row r="43" spans="1:2" x14ac:dyDescent="0.35">
      <c r="A43" s="1"/>
    </row>
    <row r="44" spans="1:2" x14ac:dyDescent="0.35">
      <c r="A44" s="1"/>
    </row>
    <row r="45" spans="1:2" x14ac:dyDescent="0.35">
      <c r="A45" s="1"/>
    </row>
    <row r="46" spans="1:2" x14ac:dyDescent="0.35">
      <c r="A46" s="1"/>
    </row>
    <row r="47" spans="1:2" x14ac:dyDescent="0.35">
      <c r="A47" s="1"/>
    </row>
    <row r="48" spans="1:2"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sheetData>
  <mergeCells count="5">
    <mergeCell ref="A34:B34"/>
    <mergeCell ref="A2:B2"/>
    <mergeCell ref="A3:B3"/>
    <mergeCell ref="A31:B31"/>
    <mergeCell ref="A32:B32"/>
  </mergeCells>
  <conditionalFormatting sqref="B17">
    <cfRule type="containsText" dxfId="5" priority="10" stopIfTrue="1" operator="containsText" text="Fail">
      <formula>NOT(ISERROR(SEARCH("Fail",B17)))</formula>
    </cfRule>
    <cfRule type="containsText" dxfId="4" priority="11" stopIfTrue="1" operator="containsText" text="Pass">
      <formula>NOT(ISERROR(SEARCH("Pass",B17)))</formula>
    </cfRule>
    <cfRule type="expression" priority="12" stopIfTrue="1">
      <formula>IF($B$16&lt;9.86%,"Fail","Pass")</formula>
    </cfRule>
  </conditionalFormatting>
  <conditionalFormatting sqref="B23">
    <cfRule type="containsText" dxfId="3" priority="7" stopIfTrue="1" operator="containsText" text="Fail">
      <formula>NOT(ISERROR(SEARCH("Fail",B23)))</formula>
    </cfRule>
    <cfRule type="containsText" dxfId="2" priority="8" stopIfTrue="1" operator="containsText" text="Pass">
      <formula>NOT(ISERROR(SEARCH("Pass",B23)))</formula>
    </cfRule>
    <cfRule type="expression" priority="9" stopIfTrue="1">
      <formula>IF($B$16&lt;9.86%,"Fail","Pass")</formula>
    </cfRule>
  </conditionalFormatting>
  <conditionalFormatting sqref="B28:B29">
    <cfRule type="containsText" dxfId="1" priority="4" stopIfTrue="1" operator="containsText" text="Fail">
      <formula>NOT(ISERROR(SEARCH("Fail",B28)))</formula>
    </cfRule>
    <cfRule type="containsText" dxfId="0" priority="5" stopIfTrue="1" operator="containsText" text="Pass">
      <formula>NOT(ISERROR(SEARCH("Pass",B28)))</formula>
    </cfRule>
    <cfRule type="expression" priority="6" stopIfTrue="1">
      <formula>IF($B$16&lt;9.86%,"Fail","Pass")</formula>
    </cfRule>
  </conditionalFormatting>
  <pageMargins left="0.7" right="0.7" top="0.75" bottom="0.75" header="0.3" footer="0.3"/>
  <pageSetup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efce2d-9dbb-4c24-8ee2-43a7499d66b9"/>
    <lcf76f155ced4ddcb4097134ff3c332f xmlns="efa1c7d4-edbc-4028-ab3f-43bfecd6b67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827BB8438AE241B5B024FCC33EE372" ma:contentTypeVersion="19" ma:contentTypeDescription="Create a new document." ma:contentTypeScope="" ma:versionID="9e70c706591cd5128b304f2860fbfad8">
  <xsd:schema xmlns:xsd="http://www.w3.org/2001/XMLSchema" xmlns:xs="http://www.w3.org/2001/XMLSchema" xmlns:p="http://schemas.microsoft.com/office/2006/metadata/properties" xmlns:ns2="efa1c7d4-edbc-4028-ab3f-43bfecd6b676" xmlns:ns3="9eefce2d-9dbb-4c24-8ee2-43a7499d66b9" targetNamespace="http://schemas.microsoft.com/office/2006/metadata/properties" ma:root="true" ma:fieldsID="71f1fd6313c5810f65fa4068b71d5fa6" ns2:_="" ns3:_="">
    <xsd:import namespace="efa1c7d4-edbc-4028-ab3f-43bfecd6b676"/>
    <xsd:import namespace="9eefce2d-9dbb-4c24-8ee2-43a7499d66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1c7d4-edbc-4028-ab3f-43bfecd6b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2b5b26-82f5-4c6b-bea7-9d7694c1e6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efce2d-9dbb-4c24-8ee2-43a7499d66b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e320d8e-b090-42c0-b7ad-568c7129d9a6}" ma:internalName="TaxCatchAll" ma:showField="CatchAllData" ma:web="9eefce2d-9dbb-4c24-8ee2-43a7499d66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CBB26-3715-4E7E-8BED-B44DBE3B8016}">
  <ds:schemaRefs>
    <ds:schemaRef ds:uri="http://schemas.microsoft.com/office/2006/metadata/properties"/>
    <ds:schemaRef ds:uri="http://schemas.microsoft.com/office/infopath/2007/PartnerControls"/>
    <ds:schemaRef ds:uri="9eefce2d-9dbb-4c24-8ee2-43a7499d66b9"/>
    <ds:schemaRef ds:uri="efa1c7d4-edbc-4028-ab3f-43bfecd6b676"/>
  </ds:schemaRefs>
</ds:datastoreItem>
</file>

<file path=customXml/itemProps2.xml><?xml version="1.0" encoding="utf-8"?>
<ds:datastoreItem xmlns:ds="http://schemas.openxmlformats.org/officeDocument/2006/customXml" ds:itemID="{5A671B1C-1F78-465D-903A-C977484573AB}">
  <ds:schemaRefs>
    <ds:schemaRef ds:uri="http://schemas.microsoft.com/sharepoint/v3/contenttype/forms"/>
  </ds:schemaRefs>
</ds:datastoreItem>
</file>

<file path=customXml/itemProps3.xml><?xml version="1.0" encoding="utf-8"?>
<ds:datastoreItem xmlns:ds="http://schemas.openxmlformats.org/officeDocument/2006/customXml" ds:itemID="{3DE18675-C791-4A91-BDE2-2EB6385A0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1c7d4-edbc-4028-ab3f-43bfecd6b676"/>
    <ds:schemaRef ds:uri="9eefce2d-9dbb-4c24-8ee2-43a7499d66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2025</vt:lpstr>
      <vt:lpstr>2024</vt:lpstr>
      <vt:lpstr>2023</vt:lpstr>
      <vt:lpstr>2022</vt:lpstr>
    </vt:vector>
  </TitlesOfParts>
  <Company>SHRM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Patton, Erin</dc:creator>
  <cp:lastModifiedBy>Carol Taylor</cp:lastModifiedBy>
  <cp:lastPrinted>2023-10-24T18:58:05Z</cp:lastPrinted>
  <dcterms:created xsi:type="dcterms:W3CDTF">2013-03-01T18:36:41Z</dcterms:created>
  <dcterms:modified xsi:type="dcterms:W3CDTF">2024-09-25T16:48:38Z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RMCoreMembersOnly">
    <vt:lpwstr/>
  </property>
  <property fmtid="{D5CDD505-2E9C-101B-9397-08002B2CF9AE}" pid="3" name="SHRMCoreIsTool">
    <vt:lpwstr/>
  </property>
  <property fmtid="{D5CDD505-2E9C-101B-9397-08002B2CF9AE}" pid="4" name="TaxKeywordTaxHTField">
    <vt:lpwstr/>
  </property>
  <property fmtid="{D5CDD505-2E9C-101B-9397-08002B2CF9AE}" pid="5" name="TaxCatchAll">
    <vt:lpwstr/>
  </property>
  <property fmtid="{D5CDD505-2E9C-101B-9397-08002B2CF9AE}" pid="6" name="PublishingExpirationDate">
    <vt:lpwstr/>
  </property>
  <property fmtid="{D5CDD505-2E9C-101B-9397-08002B2CF9AE}" pid="7" name="PublishingStartDate">
    <vt:lpwstr/>
  </property>
  <property fmtid="{D5CDD505-2E9C-101B-9397-08002B2CF9AE}" pid="8" name="lcf76f155ced4ddcb4097134ff3c332f">
    <vt:lpwstr/>
  </property>
</Properties>
</file>